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umár (2)" sheetId="1" r:id="rId1"/>
    <sheet name="Príjm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List4" sheetId="11" r:id="rId11"/>
    <sheet name="List1" sheetId="12" r:id="rId12"/>
  </sheets>
  <definedNames/>
  <calcPr fullCalcOnLoad="1"/>
</workbook>
</file>

<file path=xl/sharedStrings.xml><?xml version="1.0" encoding="utf-8"?>
<sst xmlns="http://schemas.openxmlformats.org/spreadsheetml/2006/main" count="2887" uniqueCount="744">
  <si>
    <t>Spoločenské a kultúrne podujatia v obci Veľká Lehota</t>
  </si>
  <si>
    <t>08.2.0</t>
  </si>
  <si>
    <t>634004</t>
  </si>
  <si>
    <t>Knižnica</t>
  </si>
  <si>
    <t>Telovýchovná jednota Partizán</t>
  </si>
  <si>
    <t>8</t>
  </si>
  <si>
    <t>Náboženské, zdravotnícke a sociálne služby</t>
  </si>
  <si>
    <t>Kolumbárium</t>
  </si>
  <si>
    <t>08.4.0</t>
  </si>
  <si>
    <t>Dom smútku</t>
  </si>
  <si>
    <t>635004</t>
  </si>
  <si>
    <t>Zdravotné stredisko</t>
  </si>
  <si>
    <t>07.6.0</t>
  </si>
  <si>
    <t>Opatrovateľská služba</t>
  </si>
  <si>
    <t>10.7.0</t>
  </si>
  <si>
    <t>Sociálne štátne dávky a pomoc</t>
  </si>
  <si>
    <t>642026</t>
  </si>
  <si>
    <t>Jednorazová sociálna výpomoc a jednorazové príspevky</t>
  </si>
  <si>
    <t>642006</t>
  </si>
  <si>
    <t>Podprogram</t>
  </si>
  <si>
    <t>Program</t>
  </si>
  <si>
    <t>Prvok</t>
  </si>
  <si>
    <t>Funkč.kl.</t>
  </si>
  <si>
    <t>Plnenie %</t>
  </si>
  <si>
    <t>610</t>
  </si>
  <si>
    <t>Mzdy, platy</t>
  </si>
  <si>
    <t>Tarifný plat, osobný plat, základný plat, funkčný..</t>
  </si>
  <si>
    <t>620</t>
  </si>
  <si>
    <t>Poistné a príspevok do poisťovní</t>
  </si>
  <si>
    <t>VšZP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</si>
  <si>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</si>
  <si>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</si>
  <si>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</si>
  <si>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</si>
  <si>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</si>
  <si>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</si>
  <si>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630</t>
  </si>
  <si>
    <t>Tovary a služby</t>
  </si>
  <si>
    <t>Všeobecný materiál</t>
  </si>
  <si>
    <t>Poistenie</t>
  </si>
  <si>
    <t>Špeciálne služby</t>
  </si>
  <si>
    <t>Stravovanie</t>
  </si>
  <si>
    <t>Prídel do sociálneho fondu</t>
  </si>
  <si>
    <t>Cestovné - tuzemské</t>
  </si>
  <si>
    <t xml:space="preserve">Hlavný kontrolór obce </t>
  </si>
  <si>
    <t>Tarifný, osobný, funkčný... plat</t>
  </si>
  <si>
    <t>Tarifný plat, osobný plat, základný plat, funkčný...</t>
  </si>
  <si>
    <t>Audit</t>
  </si>
  <si>
    <t>Údržba výpočtovej techniky</t>
  </si>
  <si>
    <t>Energie</t>
  </si>
  <si>
    <t>Vzdelávanie zamestnancov obce</t>
  </si>
  <si>
    <t>Informačný systém obce</t>
  </si>
  <si>
    <t>Energie, telekomunikačné a doruč. služby</t>
  </si>
  <si>
    <t>Tarifný plat - matrika</t>
  </si>
  <si>
    <t>SP - nemocenské poistenie</t>
  </si>
  <si>
    <t>SP - starobné poistenie</t>
  </si>
  <si>
    <t>SP - úrazové poistenie</t>
  </si>
  <si>
    <t>SP - invalidné poistenie</t>
  </si>
  <si>
    <t>SP - poistenie v nezamestnanosti</t>
  </si>
  <si>
    <t>SP - rezervný fond solidarity</t>
  </si>
  <si>
    <t>Cestovné náhrady - tuzemské</t>
  </si>
  <si>
    <t>Rutinná a štandardná údržba špec. strojov, prístr...</t>
  </si>
  <si>
    <t>Materiál</t>
  </si>
  <si>
    <t>Poplatky a odvody - zák. popl. za uloženie odpadu</t>
  </si>
  <si>
    <t>Pracovné odevy, obuv a pomôcky</t>
  </si>
  <si>
    <t>637020</t>
  </si>
  <si>
    <t>Finančné zúčtovanie</t>
  </si>
  <si>
    <t>Olej do auta</t>
  </si>
  <si>
    <r>
      <t>Ď</t>
    </r>
    <r>
      <rPr>
        <sz val="10"/>
        <rFont val="Arial CE"/>
        <family val="0"/>
      </rPr>
      <t>alšie poplatky banke</t>
    </r>
  </si>
  <si>
    <t>Daň z úroku</t>
  </si>
  <si>
    <r>
      <t xml:space="preserve">Poplatky </t>
    </r>
    <r>
      <rPr>
        <sz val="10"/>
        <rFont val="Arial CE"/>
        <family val="0"/>
      </rPr>
      <t xml:space="preserve">za vedenie bankového účtu                                                         </t>
    </r>
  </si>
  <si>
    <t>Transfery</t>
  </si>
  <si>
    <t>Členské</t>
  </si>
  <si>
    <t>Cestovné - tuzemské - kontrolór</t>
  </si>
  <si>
    <t>Knihy, časopisy, noviny</t>
  </si>
  <si>
    <t xml:space="preserve">Všeobecné služby </t>
  </si>
  <si>
    <t>Komunikačná infraštruktúra - internet</t>
  </si>
  <si>
    <t>Komunikačná infraštruktúra - doména web stránky</t>
  </si>
  <si>
    <t>Dohody</t>
  </si>
  <si>
    <t>Poplatky a odvody (ročná licencia za rozhlas)</t>
  </si>
  <si>
    <t>Poštové a telekomunikačné služby</t>
  </si>
  <si>
    <t>Obč. obrady - úrazové poistenie</t>
  </si>
  <si>
    <t xml:space="preserve">Materiál </t>
  </si>
  <si>
    <t>Reprezentačné</t>
  </si>
  <si>
    <t>Konkurzy a súťaže</t>
  </si>
  <si>
    <t>Služby</t>
  </si>
  <si>
    <t>Odmeny pracovníkov mimopracovného pomeru</t>
  </si>
  <si>
    <t>Mzdy, platy..</t>
  </si>
  <si>
    <t>Matrika</t>
  </si>
  <si>
    <t>z KŠÚ - prenesené kompetencie pre ZŠ:</t>
  </si>
  <si>
    <t>pre MŠ:</t>
  </si>
  <si>
    <t>pre ŠKD:</t>
  </si>
  <si>
    <t>pre VŠJ:</t>
  </si>
  <si>
    <t>640</t>
  </si>
  <si>
    <t>625003 - SP - úrazové poistenie</t>
  </si>
  <si>
    <t>Druh</t>
  </si>
  <si>
    <t>111003</t>
  </si>
  <si>
    <t>Výnos dane z príjmov poukázaný územnej samospráve</t>
  </si>
  <si>
    <t>121001</t>
  </si>
  <si>
    <t>Z pozemkov - FO</t>
  </si>
  <si>
    <t>Z pozemkov - PO</t>
  </si>
  <si>
    <t>121002</t>
  </si>
  <si>
    <t>Zo stavieb - FO</t>
  </si>
  <si>
    <t>Zo stavieb - PO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</si>
  <si>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</si>
  <si>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</si>
  <si>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</si>
  <si>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</si>
  <si>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</si>
  <si>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</si>
  <si>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</si>
  <si>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</si>
  <si>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</si>
  <si>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212002</t>
  </si>
  <si>
    <t>212003</t>
  </si>
  <si>
    <t>221004</t>
  </si>
  <si>
    <t>Overenie fotokópie</t>
  </si>
  <si>
    <t>Overenie podpisu</t>
  </si>
  <si>
    <t>Stavebná správa</t>
  </si>
  <si>
    <t>Sobášny list</t>
  </si>
  <si>
    <t>Vnútorná správa</t>
  </si>
  <si>
    <t>Výrub drevín</t>
  </si>
  <si>
    <t>Register trestov</t>
  </si>
  <si>
    <t>223001</t>
  </si>
  <si>
    <t>služby Domu smútku, cintorínske poplatky</t>
  </si>
  <si>
    <t>Za vyhlášku v MR</t>
  </si>
  <si>
    <t>Predaj kukanádob</t>
  </si>
  <si>
    <t>Súpisné číslo</t>
  </si>
  <si>
    <t>Za opatrovateľskú službu</t>
  </si>
  <si>
    <t>223003</t>
  </si>
  <si>
    <t>229005</t>
  </si>
  <si>
    <t>242</t>
  </si>
  <si>
    <t>292012</t>
  </si>
  <si>
    <t>312001</t>
  </si>
  <si>
    <t>Dotácia - strava - hm. núdza</t>
  </si>
  <si>
    <t>Dotácia -  učebné pomôcky - hm. núdza</t>
  </si>
  <si>
    <t>Dotácia - Evidencia obyvateľstva</t>
  </si>
  <si>
    <t>Prenesené kompetencie pre ZŠ z KŠÚ</t>
  </si>
  <si>
    <t>Dotácia - stavebný úrad</t>
  </si>
  <si>
    <t>Dotácia - matrika</t>
  </si>
  <si>
    <t>2-kapitálový rozpočet</t>
  </si>
  <si>
    <t>233001</t>
  </si>
  <si>
    <t>43</t>
  </si>
  <si>
    <t>110</t>
  </si>
  <si>
    <t>Dane z príjmov a kapitálového majetku</t>
  </si>
  <si>
    <t>120</t>
  </si>
  <si>
    <t>Dane z  majetku</t>
  </si>
  <si>
    <t>130</t>
  </si>
  <si>
    <t>Daňové príjmy - dane za špecifické služby</t>
  </si>
  <si>
    <t>210</t>
  </si>
  <si>
    <t>Príjmy z podnikania a z vlastníctva majetku</t>
  </si>
  <si>
    <t>220</t>
  </si>
  <si>
    <t>Administratívne poplatky a iné poplatky a platby</t>
  </si>
  <si>
    <t>240</t>
  </si>
  <si>
    <t>Nedaňové príjmy - úroky VÚB</t>
  </si>
  <si>
    <t>290</t>
  </si>
  <si>
    <t xml:space="preserve">Iné nedaňové príjmy </t>
  </si>
  <si>
    <t>310</t>
  </si>
  <si>
    <t>Tuzemské bežné granty a transfery</t>
  </si>
  <si>
    <t>Bežný rozpočet</t>
  </si>
  <si>
    <t xml:space="preserve">Bežné príjmy </t>
  </si>
  <si>
    <t>Bežné výdavky</t>
  </si>
  <si>
    <t>Kapitálové príjmy</t>
  </si>
  <si>
    <t>Kapitálové výdavky</t>
  </si>
  <si>
    <t>Kapitálový rozpočet</t>
  </si>
  <si>
    <t>Príjmy celkom</t>
  </si>
  <si>
    <t>Výdavky celkom</t>
  </si>
  <si>
    <t>Celkový rozpočet</t>
  </si>
  <si>
    <t xml:space="preserve">Z toho: </t>
  </si>
  <si>
    <t>bežné výdavky:</t>
  </si>
  <si>
    <t>kapitálové výdavky:</t>
  </si>
  <si>
    <t>Poplatky a odvody (koncesionárske poplatky)</t>
  </si>
  <si>
    <t>Stravovanie (nákup stravných lístkov)</t>
  </si>
  <si>
    <t>Občianske obrady</t>
  </si>
  <si>
    <t>Mzdy a odvody do poisťovní</t>
  </si>
  <si>
    <t>Vodné, stočné (voda - OcÚ)</t>
  </si>
  <si>
    <t>Odvody do poisťovní - matrika</t>
  </si>
  <si>
    <t>Tovary a služby - matrika</t>
  </si>
  <si>
    <t>Poplatky a odvody (ročná licencia na zvonkohru)</t>
  </si>
  <si>
    <t>Energie - el. energia Dom smútku</t>
  </si>
  <si>
    <t>Energie (el. energia)</t>
  </si>
  <si>
    <t>Transfery organizáciám (strava a učebné pomôcky - hmotná núdza)</t>
  </si>
  <si>
    <t>Za kopírovanie, použitie telefónu a faxu</t>
  </si>
  <si>
    <t>Za stravné (od zamestnancov)</t>
  </si>
  <si>
    <t>prijaté z KŠÚ:</t>
  </si>
  <si>
    <t>preposlané ZŠ:</t>
  </si>
  <si>
    <t>spolu originálne kompetencie:</t>
  </si>
  <si>
    <t xml:space="preserve">z obce - origin. kompetencie </t>
  </si>
  <si>
    <t>Materská škola</t>
  </si>
  <si>
    <t>09.1.1.1</t>
  </si>
  <si>
    <t>Základná škola</t>
  </si>
  <si>
    <t>09.5.0.1</t>
  </si>
  <si>
    <t xml:space="preserve">Školský klub </t>
  </si>
  <si>
    <t>09.6.0.1</t>
  </si>
  <si>
    <t>Výdajná školská jedáleň</t>
  </si>
  <si>
    <t>P1</t>
  </si>
  <si>
    <t>P2</t>
  </si>
  <si>
    <t>P3</t>
  </si>
  <si>
    <t>P4</t>
  </si>
  <si>
    <t>P5</t>
  </si>
  <si>
    <t>P6</t>
  </si>
  <si>
    <t>P7</t>
  </si>
  <si>
    <t>P8</t>
  </si>
  <si>
    <t>(predaj pozemkov)</t>
  </si>
  <si>
    <t>Z toho:</t>
  </si>
  <si>
    <t>Za znečisťovanie ovzdušia (Kovaco, ZŠ, Drevstav)</t>
  </si>
  <si>
    <t>Tovary a služby (bankové poplatky)</t>
  </si>
  <si>
    <t xml:space="preserve">          - normatív pre MŠ - výchova a vzdelávanie:</t>
  </si>
  <si>
    <t>preposlané:</t>
  </si>
  <si>
    <t xml:space="preserve">          - vzdelávacie poukazy:</t>
  </si>
  <si>
    <t>Zámer:</t>
  </si>
  <si>
    <t>Zabezpečená a fungujúca správa obce Veľká Lehota</t>
  </si>
  <si>
    <t>Cieľ:</t>
  </si>
  <si>
    <t>Zabezpečiť správu Obecného úradu (v r. 2009)</t>
  </si>
  <si>
    <t>Merateľný ukazovateľ č. 1:</t>
  </si>
  <si>
    <t>Merateľný ukazovateľ č. 2:</t>
  </si>
  <si>
    <t>Veľká Lehota - obec, ktorá dodržiava právne predpisy</t>
  </si>
  <si>
    <t>Zabezpečiť kontrolu činnosti obce a obecného úradu v r. 2009</t>
  </si>
  <si>
    <t>Podprogram 2.1</t>
  </si>
  <si>
    <t>Prvok  2.1.1</t>
  </si>
  <si>
    <t>Hlavný kontrolór obce</t>
  </si>
  <si>
    <t>Počet kontrol v obci vykonaných hlavným kontrolórom</t>
  </si>
  <si>
    <t>Prvok 2.1.2</t>
  </si>
  <si>
    <t>Merateľný ukazovateľ:</t>
  </si>
  <si>
    <t>Výsledok správy nezávislého auditora</t>
  </si>
  <si>
    <t>Podprogram 2.2</t>
  </si>
  <si>
    <t>Zabezpečiť podmienky pre bezchybný výkon správy obce v r. 2009, a to: vzdelanosť zamestnancov, systémové vybavenie,</t>
  </si>
  <si>
    <t>služby výhradne spojené s výkonom správy obce</t>
  </si>
  <si>
    <t>Počet školení absolvovaných jednotlivými zamestnancami</t>
  </si>
  <si>
    <t>Informácie pre všetkých obyvateľov obce Veľká Lehota</t>
  </si>
  <si>
    <t>občanom obce Veľká Lehota (v r. 2009)</t>
  </si>
  <si>
    <t>Počet overených listín a overených podpisov, počet vykonaných občianskych obradov a slávností</t>
  </si>
  <si>
    <t>Počet evidovaných domov a obyvateľov v obci</t>
  </si>
  <si>
    <t>Merateľný ukazovateľ č. 3:</t>
  </si>
  <si>
    <t>Počet evidovaných psov v obci</t>
  </si>
  <si>
    <t>Merateľný ukazovateľ č. 4:</t>
  </si>
  <si>
    <t>Počet informačných tabúľ v obci</t>
  </si>
  <si>
    <t>Bezpečná, osvetlená a čistá obec Veľká Lehota s dôrazom na kvalitu životného prostredia</t>
  </si>
  <si>
    <t>Zabezpečiť požiarnu ochranu a funkčnosť verejného osvetlenia vo všetkých častiach obce Veľká Lehota v r. 2009 a realizovať separovaný</t>
  </si>
  <si>
    <t>zber v obci Veľká Lehota v r. 2009</t>
  </si>
  <si>
    <t>Objem odvezeného separovaného a neseparovaného odpadu (v t)</t>
  </si>
  <si>
    <t>Bezpečné a pravidelne udržiavané komunikácie, atraktívne a zdravé prostredie v obci Veľká Lehota</t>
  </si>
  <si>
    <t>Zabezpečiť údržbu budov a ostatného majetku, zimnú údržbu komunikácií a letnú údržbu verejných priestranstiev v obci, zabezpečiť starostlivosť</t>
  </si>
  <si>
    <t>o existujúcu verejnú zeleň, poriadok a atraktivitu obce Veľká Lehota (v r. 2009)</t>
  </si>
  <si>
    <t>Náklady (priemerné) na 1 km udržiavanej cesty</t>
  </si>
  <si>
    <t>Koncepcia rozvoja Základnej školy s materskou školou vo Veľkej Lehote</t>
  </si>
  <si>
    <t>Koncepcia rozvoja pedagogického procesu a materiálno-technického zabezpečenia v ZŠ s MŠ (v r. 2009)</t>
  </si>
  <si>
    <t>Podprogram 6.1</t>
  </si>
  <si>
    <t>Strategické ciele výchovno-vzdelávacieho procesu a ďalšie ciele, kvalitnejšie a modernejšie materiálno-technické vybavenie</t>
  </si>
  <si>
    <t xml:space="preserve">Výsledky sú uvedené v správe ŠSI, kontrolnej a hospitačnej činnosti vedenia školy, Správe o výchovno-vzdelávacej činnosti, </t>
  </si>
  <si>
    <t>výsledkoch a podmienkach školy, materskej školy, vyhodnotenie koncepcie rade školy, obnovované kabinetné zbierky,</t>
  </si>
  <si>
    <t>oplotený areál, udržiavané pieskovisko</t>
  </si>
  <si>
    <t>Podprogram 6.2</t>
  </si>
  <si>
    <t>Strategické ciele výchovno-vzdelávacieho procesu a ďalšie ciele, kvalitnejšie a modernejšie materiálno-technické vybavenie (v r. 2009)</t>
  </si>
  <si>
    <t xml:space="preserve">Výsledky sú uvedené v správe ŠSI, kontrolná a hospitačná činnosť vedenia školy, Správe o výchovno-vzdelávacej činnosti, </t>
  </si>
  <si>
    <t>výsledkoch a podmienkach školy,  vyhodnotenej koncepcii rade školy, obnovované kabinetné zbierky,</t>
  </si>
  <si>
    <t>zrekonštruovaný areál budovy a okolia, vyhodnotenie čiastkových cieľov</t>
  </si>
  <si>
    <t>Podprogram 6.3</t>
  </si>
  <si>
    <t>Školský klub</t>
  </si>
  <si>
    <t>modernejšie materiálno-technické vybavenie (v r. 2009)</t>
  </si>
  <si>
    <t xml:space="preserve">Strategické ciele výchovno-vzdelávacieho procesu a ďalšie ciele, zabezpečiť zmysluplné využívanie voľného času detí, kvalitnejšie a </t>
  </si>
  <si>
    <t>Podprogram 6.4</t>
  </si>
  <si>
    <t xml:space="preserve">Strategické ciele výchovno-vzdelávacieho procesu a ďalšie ciele, realizovať zdravý spôsob stravovania, kvalitnejšie a </t>
  </si>
  <si>
    <t>Kontrolná činnosť vedenia školy, Správa o výchovno-vzdelávacej činnosti, výsledkoch a podmienkach školy, vyhodnotenie</t>
  </si>
  <si>
    <t>koncepcie rade školy, zápisy v zápisniciach stravovacej komisie, v zápisniciach RÚVZ, zestetizované prostredie stravovania</t>
  </si>
  <si>
    <t>Veľká Lehota - najkultúrnejšia obec v okrese a výber športových aktivít podľa želaní obyvateľov</t>
  </si>
  <si>
    <t>Podprogram 7.1</t>
  </si>
  <si>
    <t>Percento stavu realizácie stavby</t>
  </si>
  <si>
    <t>Podprogram 7.2</t>
  </si>
  <si>
    <t>Merateľný ukazovateľ :</t>
  </si>
  <si>
    <t>632004</t>
  </si>
  <si>
    <t>Počet zorganizovaných podujatí v obci Veľká Lehota (v r. 2009)</t>
  </si>
  <si>
    <t>Podprogram 7.3</t>
  </si>
  <si>
    <t>Zabezpečiť spektrum spoločenských a kultúrnych podujatí v obci Veľká Lehota (v r. 2009)</t>
  </si>
  <si>
    <t>Dotačne podporiť prevádzkovanie školskej knižnice prístupnej pre verejnosť (v r. 2009)</t>
  </si>
  <si>
    <t>Ročné náklady na mzdu knihovníčky</t>
  </si>
  <si>
    <t>Podprogram 7.4</t>
  </si>
  <si>
    <t>Podporiť športové aktivity a činnosť Telovýchovnej jednoty Partizán pôsobiacej v obci Veľká Lehota ( v r. 2009)</t>
  </si>
  <si>
    <t>Počet odohraných futbalových zápasov futbalovými mužstvami reprezentujúcimi obec Veľká Lehota</t>
  </si>
  <si>
    <t>Katolícka a zdravá obec, starostlivosť o sociálne znevýhodnené skupiny občanov v obci Veľká Lehota</t>
  </si>
  <si>
    <t>Podprogram 8.1</t>
  </si>
  <si>
    <t>Zabezpečiť dokončenie a realizáciu kolaudácie kolumbária - urnového múru (do r. 2009)</t>
  </si>
  <si>
    <t>Podprogram 8.2</t>
  </si>
  <si>
    <t xml:space="preserve">Prenájom starého OcÚ - Ďatková </t>
  </si>
  <si>
    <t xml:space="preserve">Prenájom starého OcÚ -Garajová </t>
  </si>
  <si>
    <t>Poplatky - matrika</t>
  </si>
  <si>
    <t>Z dobropisov (preplatok el. energia)</t>
  </si>
  <si>
    <t xml:space="preserve">Z predaja pozemkov </t>
  </si>
  <si>
    <t>Zabezpečiť poskytovanie náboženských služieb obyvateľom obce Veľká Lehota (v r. 2009)</t>
  </si>
  <si>
    <t>Využitie služieb Domu smútku (počet)</t>
  </si>
  <si>
    <t>Podprogram 8.3</t>
  </si>
  <si>
    <t>Dotačne podporovať existenciu zdravotného strediska v obci a realizovať jeho údržbu (v r. 2009)</t>
  </si>
  <si>
    <t>Počet osôb zabezpečujúcich opatrovateľskú službu v obci</t>
  </si>
  <si>
    <t>Podprogram 8.4</t>
  </si>
  <si>
    <t>Výška dotácie na podporu existencie zdravotného strediska v obci</t>
  </si>
  <si>
    <t>Zabezpečovať opatrovateľskú službu v obci Veľká Lehota (v r. 2009)</t>
  </si>
  <si>
    <t>Podprogram 8.5</t>
  </si>
  <si>
    <t>Podporovať deti z rodín v hmotnej núdzi (v r. 2009)</t>
  </si>
  <si>
    <t>Počet rodín, ktorým boli poskytnuté sociálne štátne dávky pre deti</t>
  </si>
  <si>
    <t>Podprogram 8.6</t>
  </si>
  <si>
    <t>Poskytovať jednorazové výpomoci a príspevky pre jednotlivcov alebo organizácie pôsobiace v regióne</t>
  </si>
  <si>
    <t>Počet podporených jednotlivcov a organizácií</t>
  </si>
  <si>
    <t>Hodnota merateľného ukazovateľa</t>
  </si>
  <si>
    <t>Rok R (2009)</t>
  </si>
  <si>
    <t>Rok R+1</t>
  </si>
  <si>
    <t>Rok R+2</t>
  </si>
  <si>
    <t>Rok   R -1</t>
  </si>
  <si>
    <t>Počet zasadnutí Obecného zastupiteľstva.</t>
  </si>
  <si>
    <t>Plnenie ukazovateľa v %</t>
  </si>
  <si>
    <t>domy/obyvatelia</t>
  </si>
  <si>
    <t>overené listiny</t>
  </si>
  <si>
    <t>overené podpisy</t>
  </si>
  <si>
    <t>občianske obrady</t>
  </si>
  <si>
    <t>slávnosti</t>
  </si>
  <si>
    <t>separovaný odpad</t>
  </si>
  <si>
    <t>neseparovaný odpad</t>
  </si>
  <si>
    <t>529/ 1225</t>
  </si>
  <si>
    <t>Dĺžka udržiavaných ciest (v km) - zimná údržba</t>
  </si>
  <si>
    <t>100 % (odhŕňanie ciest - zimná údržba)</t>
  </si>
  <si>
    <t>40 eur</t>
  </si>
  <si>
    <t>84 % (33,7 eur)</t>
  </si>
  <si>
    <t>Zabezpečiť dokončenie stavby multifunkčného spoločensko-kultúrneho centra (do r. 2010)</t>
  </si>
  <si>
    <t>1992 eur</t>
  </si>
  <si>
    <t>Propagácia, marketing a služby občanom - rozhlas</t>
  </si>
  <si>
    <t>Plne-nie %</t>
  </si>
  <si>
    <t>1000 eur</t>
  </si>
  <si>
    <t>11975,73 eur</t>
  </si>
  <si>
    <t>Náboženské, zdravot. a soc. služby - kolumbárium</t>
  </si>
  <si>
    <t>1233,98 eur</t>
  </si>
  <si>
    <t>4288,41 eur</t>
  </si>
  <si>
    <t>Sumarizácia čerpania rozpočtu obce Veľká Lehota k 30.09.2011</t>
  </si>
  <si>
    <r>
      <t>Príjmy</t>
    </r>
    <r>
      <rPr>
        <b/>
        <sz val="12"/>
        <rFont val="Arial CE"/>
        <family val="2"/>
      </rPr>
      <t xml:space="preserve"> - čerpanie rozpočtu k 30.09.2011</t>
    </r>
  </si>
  <si>
    <t>Prehľad čerpania programového rozpočtu k 30.09.2011</t>
  </si>
  <si>
    <t>Počet zamestnancov pracujúcich na Obecnom úrade vo Veľkej Lehote                v r. 2009 (vrátane starostu obce)</t>
  </si>
  <si>
    <t>Úmrtný list</t>
  </si>
  <si>
    <t>Potvrdenie o trvalom pobyte</t>
  </si>
  <si>
    <t>Za porušenie predpisov</t>
  </si>
  <si>
    <t>Vstupné - DFF</t>
  </si>
  <si>
    <t>Príjmové finančné operácie</t>
  </si>
  <si>
    <t>46</t>
  </si>
  <si>
    <t>Prevod z rezervného fondu obce</t>
  </si>
  <si>
    <t>Benzín do auta</t>
  </si>
  <si>
    <t>610+620</t>
  </si>
  <si>
    <t>Všeobecné služby</t>
  </si>
  <si>
    <t xml:space="preserve">Transfer na spoločný stavebný úrad </t>
  </si>
  <si>
    <t>Poštovné - stavebný úrad</t>
  </si>
  <si>
    <t>633015</t>
  </si>
  <si>
    <t>Palivá do kosačky, do píly (benzín, olej)</t>
  </si>
  <si>
    <t>Tovary a služby - DFF</t>
  </si>
  <si>
    <t>73% (154 psov - zaplatené)</t>
  </si>
  <si>
    <t>454001</t>
  </si>
  <si>
    <t>prevod prostriedkov z rezervného fondu na bežný účet</t>
  </si>
  <si>
    <t>Príjmy ZŠ s MŠ</t>
  </si>
  <si>
    <t>Pred poslednou úpravou</t>
  </si>
  <si>
    <t>Z prenajatých hrobových miest</t>
  </si>
  <si>
    <t>312008</t>
  </si>
  <si>
    <t>11H</t>
  </si>
  <si>
    <t>Oprava a údržba rozhlasu</t>
  </si>
  <si>
    <t>Tarifný plat</t>
  </si>
  <si>
    <t>Tarifný plat (parky) - z ESF - podľa §50i</t>
  </si>
  <si>
    <t>Tarifný plat (parky) - zo ŠR pri ESF - podľa §50i</t>
  </si>
  <si>
    <t>Tarifný plat (parky) - z obce - podľa §50i</t>
  </si>
  <si>
    <t>Dohody - púšťanie hudby v Dome smútku</t>
  </si>
  <si>
    <t>Jednorazová soc. výpomoc a jednoraz. príspevky</t>
  </si>
  <si>
    <t>Zabezpečiť informovanosť obyvateľov prostredníctvom dostupných informač. kanálov a zabezpečiť poskytovanie štandardných služieb</t>
  </si>
  <si>
    <t>SPOLU PRÍJMY (obec+škola):</t>
  </si>
  <si>
    <t>Rodný list</t>
  </si>
  <si>
    <t>222003</t>
  </si>
  <si>
    <t>Recykling</t>
  </si>
  <si>
    <t>Dotácia - cestná doprava</t>
  </si>
  <si>
    <t>Dotácia - životné prostredie</t>
  </si>
  <si>
    <t>Bežné príjmy obce</t>
  </si>
  <si>
    <t>114% (8 zasadnutí)</t>
  </si>
  <si>
    <t>67% (6 kontrol)</t>
  </si>
  <si>
    <t>52% (13 školení)</t>
  </si>
  <si>
    <t>82% (90 overených listín)</t>
  </si>
  <si>
    <t>106% (478 overených podpisov)</t>
  </si>
  <si>
    <t>529/1210</t>
  </si>
  <si>
    <t>529/1230</t>
  </si>
  <si>
    <t>529/ 1230</t>
  </si>
  <si>
    <t>100% / 100% (1211 obyvateľov)</t>
  </si>
  <si>
    <t>Voda - Dom smútku</t>
  </si>
  <si>
    <t>81% (13x prenájom Domu smútku)</t>
  </si>
  <si>
    <t>125% (5 rodín - 12 detí)</t>
  </si>
  <si>
    <t>133% (166,24 t)</t>
  </si>
  <si>
    <t>9,4 t</t>
  </si>
  <si>
    <t>43 % (Stavanie mája, DFF, Kultúrne leto 1x)</t>
  </si>
  <si>
    <t>623</t>
  </si>
  <si>
    <t>627</t>
  </si>
  <si>
    <t>Príspevok do DDP</t>
  </si>
  <si>
    <t>Telefón</t>
  </si>
  <si>
    <t>Kancelárske potreby</t>
  </si>
  <si>
    <t>637011</t>
  </si>
  <si>
    <r>
      <t>Príjmy ZŠ s MŠ</t>
    </r>
    <r>
      <rPr>
        <sz val="10"/>
        <rFont val="Arial CE"/>
        <family val="0"/>
      </rPr>
      <t>(za poškodené učebnice, za MŠ a ŠKD)</t>
    </r>
  </si>
  <si>
    <t>Odmeny a príspevky - OZ a zapisovateľka</t>
  </si>
  <si>
    <t>635009</t>
  </si>
  <si>
    <t>710</t>
  </si>
  <si>
    <t>620 - Odvody do poisťovní</t>
  </si>
  <si>
    <t>Kronika, web stránka</t>
  </si>
  <si>
    <t>Miestny rozhlas</t>
  </si>
  <si>
    <t>717002</t>
  </si>
  <si>
    <t>Školská knižnica prístupná pre verejnosť</t>
  </si>
  <si>
    <t>MSKC - Tovary a služby</t>
  </si>
  <si>
    <t>Prenájom Spoločensko-kultúrneho centra</t>
  </si>
  <si>
    <t>212004</t>
  </si>
  <si>
    <t>Prenájom svadobky (riadu)</t>
  </si>
  <si>
    <t>633001</t>
  </si>
  <si>
    <t>Spoločenské a kult. podujatia v obci V. Lehota</t>
  </si>
  <si>
    <t>Za upratanie priestorov MSKC po akcii</t>
  </si>
  <si>
    <t>11T1</t>
  </si>
  <si>
    <t>Dotácia - MOS - z Eur. soc. fondu</t>
  </si>
  <si>
    <t>11T2</t>
  </si>
  <si>
    <t>Dotácia - MOS - zo ŠR</t>
  </si>
  <si>
    <t>Dotácia §50i - z Eur. soc. fondu</t>
  </si>
  <si>
    <t>Dotácia - §50i - zo ŠR</t>
  </si>
  <si>
    <t>637034</t>
  </si>
  <si>
    <t>Detský folklórny festival</t>
  </si>
  <si>
    <t xml:space="preserve">Údržba budov, objektov a ich častí </t>
  </si>
  <si>
    <t>Kultúra a šport (MSKC a telocvičňa)</t>
  </si>
  <si>
    <t>637013</t>
  </si>
  <si>
    <t>Ošatné</t>
  </si>
  <si>
    <t>Všeob. materiál - kukanádoby</t>
  </si>
  <si>
    <t>kapitálové výd.:</t>
  </si>
  <si>
    <t>642002</t>
  </si>
  <si>
    <t>Transfery n.o. poskytujúcej všeob. prosp. služby</t>
  </si>
  <si>
    <t>SP - úrazové poistenie (z dohôd)</t>
  </si>
  <si>
    <t>Elektrická energia - MSKC</t>
  </si>
  <si>
    <t>Pelety</t>
  </si>
  <si>
    <t>Vodné, stočné</t>
  </si>
  <si>
    <t>Materiál - čistiace prostriedky</t>
  </si>
  <si>
    <t>Realizácia nových stavieb - telocvičňa</t>
  </si>
  <si>
    <t>VŠJ - orig. kompetencie  z obce</t>
  </si>
  <si>
    <t>Materská škola-origin. kompetencie z obce</t>
  </si>
  <si>
    <t>ZŠ - prostriedky zo štátneho rozpočtu</t>
  </si>
  <si>
    <t>Tovary a služby - ostatné spoloč. a kult. poduj.</t>
  </si>
  <si>
    <t>Ostatné spoločenské a kultúrne podujatia</t>
  </si>
  <si>
    <t>Karty, známky, popl. (ročná diaľničná známka)</t>
  </si>
  <si>
    <t>Vodné, stočné (voda - starý OcÚ)</t>
  </si>
  <si>
    <t xml:space="preserve">VšZP </t>
  </si>
  <si>
    <t>637002</t>
  </si>
  <si>
    <t>Softvér</t>
  </si>
  <si>
    <t xml:space="preserve">Tovary a služby </t>
  </si>
  <si>
    <t>Ekon.kl.</t>
  </si>
  <si>
    <t>Zdroj</t>
  </si>
  <si>
    <t>Názov</t>
  </si>
  <si>
    <t>Schválený</t>
  </si>
  <si>
    <t>Upravený</t>
  </si>
  <si>
    <t>Čerpanie</t>
  </si>
  <si>
    <t/>
  </si>
  <si>
    <t>Výdaje</t>
  </si>
  <si>
    <t>1</t>
  </si>
  <si>
    <t>Riadenie, organizácia a administratíva (správa obce)</t>
  </si>
  <si>
    <t>01.1.1.6</t>
  </si>
  <si>
    <t>611</t>
  </si>
  <si>
    <t>41</t>
  </si>
  <si>
    <t>621</t>
  </si>
  <si>
    <t>625001</t>
  </si>
  <si>
    <t>625002</t>
  </si>
  <si>
    <t>625003</t>
  </si>
  <si>
    <t>625004</t>
  </si>
  <si>
    <t>625005</t>
  </si>
  <si>
    <t>625007</t>
  </si>
  <si>
    <t>633006</t>
  </si>
  <si>
    <t>633009</t>
  </si>
  <si>
    <t>633010</t>
  </si>
  <si>
    <t>633016</t>
  </si>
  <si>
    <t>634001</t>
  </si>
  <si>
    <t>634002</t>
  </si>
  <si>
    <t>634003</t>
  </si>
  <si>
    <t>634005</t>
  </si>
  <si>
    <t>637004</t>
  </si>
  <si>
    <t>637005</t>
  </si>
  <si>
    <t>637012</t>
  </si>
  <si>
    <t>637014</t>
  </si>
  <si>
    <t>637016</t>
  </si>
  <si>
    <t>637026</t>
  </si>
  <si>
    <t>637027</t>
  </si>
  <si>
    <t>01.1.2</t>
  </si>
  <si>
    <t>632003</t>
  </si>
  <si>
    <t>631001</t>
  </si>
  <si>
    <t>111</t>
  </si>
  <si>
    <t>2</t>
  </si>
  <si>
    <t>Palivo, mazivá, oleje ...</t>
  </si>
  <si>
    <t>Verejné priestranstvá - parky</t>
  </si>
  <si>
    <t>Poistné do VšZP - z ESF - §50i</t>
  </si>
  <si>
    <t>Poistné do VšZP - zo ŠR pri ESF</t>
  </si>
  <si>
    <t>Poistné do VšZP - z obce-§50i</t>
  </si>
  <si>
    <t>Poistné Dôvera ZP - z ESF - §50i</t>
  </si>
  <si>
    <t>Poistné Dôvera ZP - zo ŠR pri ESF</t>
  </si>
  <si>
    <t>Poistné Dôvera ZP - z obce-§50i</t>
  </si>
  <si>
    <t>SP - nemocenské poistenie - z ESF - §50i</t>
  </si>
  <si>
    <t>SP - nemocenské poistenie - zo ŠR pri ESF</t>
  </si>
  <si>
    <t>SP - nemocenské poistenie - z obce-§50i</t>
  </si>
  <si>
    <t>SP - starobné poistenie - z ESF - §50i</t>
  </si>
  <si>
    <t>SP - starobné poistenie - zo ŠR pri ESF</t>
  </si>
  <si>
    <t>SP - starobné poistenie - z obce-§50i</t>
  </si>
  <si>
    <t>SP - úrazové poistenie - z ESF - §50i</t>
  </si>
  <si>
    <t>SP - úrazové poistenie - zo ŠR pri ESF</t>
  </si>
  <si>
    <t>SP - úrazové poistenie - z obce-§50i</t>
  </si>
  <si>
    <t>SP - invalidné poistenie - z ESF - §50i</t>
  </si>
  <si>
    <t>SP - invalidné poistenie - zo ŠR pri ESF</t>
  </si>
  <si>
    <t>SP - invalidné poistenie - z obce-§50i</t>
  </si>
  <si>
    <t>SP - poistenie v nezamestnanosti - z ESF - §50i</t>
  </si>
  <si>
    <t>SP - poistenie v nezamestnanosti - zo ŠR pri ESF</t>
  </si>
  <si>
    <t>SP - poistenie v nezamestnanosti - z obce-§50i</t>
  </si>
  <si>
    <t>SP - poistenie do RF solidarity - z ESF - §50i</t>
  </si>
  <si>
    <t>SP - poistenie do RF solidarity - zo ŠR pri ESF</t>
  </si>
  <si>
    <t>SP - poistenie do RF solidarity - z obce-§50i</t>
  </si>
  <si>
    <t xml:space="preserve">Dohody </t>
  </si>
  <si>
    <t>Menšie obecné služby - aktivačné práce</t>
  </si>
  <si>
    <t xml:space="preserve">Oprava, údržba budov, objektov... </t>
  </si>
  <si>
    <t>Údržba  strojov, zariadení</t>
  </si>
  <si>
    <t>Štúdie, expertízy, posudky</t>
  </si>
  <si>
    <t xml:space="preserve">Úrazové poistenie aktiv. pracovníkov </t>
  </si>
  <si>
    <t xml:space="preserve">Amfiteáter </t>
  </si>
  <si>
    <t>Cintorín</t>
  </si>
  <si>
    <t>Údržba cintorína</t>
  </si>
  <si>
    <t>Tovary a služby - cintorín</t>
  </si>
  <si>
    <t>Kapitálové výdavky - realizácia nových stavieb</t>
  </si>
  <si>
    <t>SP - Úrazové poistné - DFF</t>
  </si>
  <si>
    <t xml:space="preserve">Benzín do auta </t>
  </si>
  <si>
    <t>Prepravné a nájom dopr. prostriedkov</t>
  </si>
  <si>
    <t xml:space="preserve">Konkurzy, súťaže </t>
  </si>
  <si>
    <t>Kultúrne leto</t>
  </si>
  <si>
    <t>680,- eur</t>
  </si>
  <si>
    <t>37 968,- eur</t>
  </si>
  <si>
    <t>343,- eur</t>
  </si>
  <si>
    <t>11 725,50 eur</t>
  </si>
  <si>
    <t>5 815,50 eur</t>
  </si>
  <si>
    <t>1 167,- eur</t>
  </si>
  <si>
    <t>4 743,- eur</t>
  </si>
  <si>
    <r>
      <t xml:space="preserve">Poštové služby a telekom.služby: </t>
    </r>
    <r>
      <rPr>
        <sz val="10"/>
        <rFont val="Arial CE"/>
        <family val="0"/>
      </rPr>
      <t xml:space="preserve">                               - </t>
    </r>
    <r>
      <rPr>
        <sz val="10"/>
        <rFont val="Arial CE"/>
        <family val="0"/>
      </rPr>
      <t xml:space="preserve">poštovné, kolky - 322,20 €,                                       - telefón - 872,42 €                                             </t>
    </r>
  </si>
  <si>
    <r>
      <t>Energie:</t>
    </r>
    <r>
      <rPr>
        <sz val="10"/>
        <rFont val="Arial CE"/>
        <family val="2"/>
      </rPr>
      <t xml:space="preserve">   V</t>
    </r>
    <r>
      <rPr>
        <sz val="10"/>
        <rFont val="Arial CE"/>
        <family val="0"/>
      </rPr>
      <t>O-Inovec - 207,39 eur                                                  VO-Važkovci - 1530,96 eur                                            VO-Chujacovci - 1310,01 eur</t>
    </r>
  </si>
  <si>
    <t>Dohody: vodovod-436,50 €,odvoz škridly od starého OcÚ-128,99€</t>
  </si>
  <si>
    <t>Za komunálny odpad - FO</t>
  </si>
  <si>
    <t>Za komunálny odpad - PO</t>
  </si>
  <si>
    <t>Z vkladov - bežný účet</t>
  </si>
  <si>
    <t>Z vkladov - dotačný účet</t>
  </si>
  <si>
    <t>Z vkladov - účet rezervného fondu</t>
  </si>
  <si>
    <t>z náhrad z poistného plnenia (poistná udalosť - úder bleskom)</t>
  </si>
  <si>
    <t>Normatív pre žiakov zo soc. znevýh. Prostredia z KŠÚ</t>
  </si>
  <si>
    <t>Vzdelávacie poukazy z KŠÚ</t>
  </si>
  <si>
    <r>
      <t xml:space="preserve">Knihy, časopisy, noviny... </t>
    </r>
    <r>
      <rPr>
        <sz val="9"/>
        <rFont val="Arial CE"/>
        <family val="0"/>
      </rPr>
      <t>(Almanach obce.info, Spomienky)</t>
    </r>
  </si>
  <si>
    <r>
      <t xml:space="preserve">Servis, údržba, opravy auta - </t>
    </r>
    <r>
      <rPr>
        <sz val="9"/>
        <rFont val="Arial CE"/>
        <family val="0"/>
      </rPr>
      <t>2x prezutie pneumatík, STK, oprava a údržba auta</t>
    </r>
  </si>
  <si>
    <t>Dohody - kúrenie, administr. práce</t>
  </si>
  <si>
    <r>
      <t xml:space="preserve">Poštové služby a telekomunikačné služby </t>
    </r>
    <r>
      <rPr>
        <sz val="9"/>
        <rFont val="Arial CE"/>
        <family val="0"/>
      </rPr>
      <t>(poplatky za bankové výpisy)</t>
    </r>
  </si>
  <si>
    <t>SODB 2011 - Sčítanie obyv., domov a bytov</t>
  </si>
  <si>
    <t xml:space="preserve">Špeciálne sl. - audit účt. závierky </t>
  </si>
  <si>
    <r>
      <t xml:space="preserve">Knihy, časopisy, noviny... </t>
    </r>
    <r>
      <rPr>
        <sz val="9"/>
        <rFont val="Arial CE"/>
        <family val="0"/>
      </rPr>
      <t xml:space="preserve">(Fin. spravodajca, Právo pre ROPO a obce, Interné smernice, Poradca, Verejná správa, Aktualizácie zákonov, Účtovníctvo ROPO a obcí) </t>
    </r>
  </si>
  <si>
    <r>
      <t xml:space="preserve">Školenia, kurzy, semináre </t>
    </r>
    <r>
      <rPr>
        <sz val="9"/>
        <rFont val="Arial CE"/>
        <family val="0"/>
      </rPr>
      <t>(Financovanie reg. školstva, ZMOS BA)</t>
    </r>
  </si>
  <si>
    <r>
      <t xml:space="preserve">Výpočtová technika </t>
    </r>
    <r>
      <rPr>
        <sz val="9"/>
        <rFont val="Arial CE"/>
        <family val="0"/>
      </rPr>
      <t>(PC zostava, skener, externý harddisk)</t>
    </r>
  </si>
  <si>
    <r>
      <t xml:space="preserve">Údržba výpočt. techniky </t>
    </r>
    <r>
      <rPr>
        <sz val="9"/>
        <rFont val="Arial CE"/>
        <family val="0"/>
      </rPr>
      <t>(servisné práce na PC, oprava a údržba PC, internetu a zabezpečovacieho systému)</t>
    </r>
  </si>
  <si>
    <r>
      <t xml:space="preserve">Propagácia, reklama, inzercia </t>
    </r>
    <r>
      <rPr>
        <sz val="9"/>
        <rFont val="Arial CE"/>
        <family val="0"/>
      </rPr>
      <t>(obce.info mini, reklamný inzerát v Cestovnom informátorovi, propagácia v encyklopédii Banskobystrický kraj)</t>
    </r>
  </si>
  <si>
    <r>
      <t xml:space="preserve">Údržba softvéru </t>
    </r>
    <r>
      <rPr>
        <sz val="9"/>
        <rFont val="Arial CE"/>
        <family val="0"/>
      </rPr>
      <t>(ročná licencia za program MATRIKA)</t>
    </r>
  </si>
  <si>
    <r>
      <t xml:space="preserve">Školenia, kurzy, semináre, porady... </t>
    </r>
    <r>
      <rPr>
        <sz val="9"/>
        <rFont val="Arial CE"/>
        <family val="0"/>
      </rPr>
      <t>(konferencia matrikárok)</t>
    </r>
  </si>
  <si>
    <t>Konkurzy a súťaže - príbory na uvítanie detí</t>
  </si>
  <si>
    <r>
      <t xml:space="preserve">Odmeny zamestnancov mimopracovného pomeru </t>
    </r>
    <r>
      <rPr>
        <sz val="9"/>
        <rFont val="Arial CE"/>
        <family val="0"/>
      </rPr>
      <t xml:space="preserve">(preventívne protipožiarne kontroly) </t>
    </r>
  </si>
  <si>
    <r>
      <t xml:space="preserve">Na členské príspevky </t>
    </r>
    <r>
      <rPr>
        <sz val="9"/>
        <rFont val="Arial CE"/>
        <family val="0"/>
      </rPr>
      <t>(za dobrovoľný hasičský zbor)</t>
    </r>
  </si>
  <si>
    <r>
      <t xml:space="preserve">Materiál na VO </t>
    </r>
    <r>
      <rPr>
        <sz val="9"/>
        <rFont val="Arial CE"/>
        <family val="0"/>
      </rPr>
      <t>(žiarivky, štartér)</t>
    </r>
  </si>
  <si>
    <t>Oprava a údržba verejného osvetlenia</t>
  </si>
  <si>
    <r>
      <t>Všeobecné služby-</t>
    </r>
    <r>
      <rPr>
        <sz val="10"/>
        <rFont val="Arial CE"/>
        <family val="0"/>
      </rPr>
      <t xml:space="preserve">odvoz odpadu </t>
    </r>
    <r>
      <rPr>
        <sz val="9"/>
        <rFont val="Arial CE"/>
        <family val="0"/>
      </rPr>
      <t>(odvoz komunál. odpadu - 5398,18 €, odvoz kontajnerov - 1343,11 €)</t>
    </r>
  </si>
  <si>
    <r>
      <t xml:space="preserve">Všeobecné služby - </t>
    </r>
    <r>
      <rPr>
        <sz val="10"/>
        <rFont val="Arial CE"/>
        <family val="0"/>
      </rPr>
      <t xml:space="preserve">zneškodnenie odpadu </t>
    </r>
    <r>
      <rPr>
        <sz val="9"/>
        <rFont val="Arial CE"/>
        <family val="0"/>
      </rPr>
      <t>(zneškodnenie komun. odpadu - 3692,87 €, zneškodnenie odpadu z kontajnerov - 2438,64 €)</t>
    </r>
  </si>
  <si>
    <t xml:space="preserve">Odvoz separovaného odpadu </t>
  </si>
  <si>
    <r>
      <t xml:space="preserve">Všeobecný materiál  - štrk na cesty a na posyp </t>
    </r>
    <r>
      <rPr>
        <sz val="9"/>
        <rFont val="Arial CE"/>
        <family val="0"/>
      </rPr>
      <t>(cesta na Inovci - 520 €, cesta do Zduchov - 231,25 €, cesta u Garajov -111,95 €, žľaby do Garajov a Zduchov - 599,90 €), dopravné zrkadlo na cestu k ZŠ s MŠ - 200,40 €)</t>
    </r>
  </si>
  <si>
    <r>
      <t xml:space="preserve">Údržba ciest </t>
    </r>
    <r>
      <rPr>
        <sz val="9"/>
        <rFont val="Arial CE"/>
        <family val="0"/>
      </rPr>
      <t>(prehĺbenie rygolov v časti obce Garajovci a na Inovci - 792,- €, úprava a valcovanie cesty v časti Inovec 186,05€, odvodnenie ciest BG žľabmi u Garajov a pri ZŠ s MŠ smerom na Vígľaš - 2900,- €, úprava cesty u Zduchov od štrkového nánosu - 180,- €, výkopy rygolov u Garajov a u Zduchov - 1449,- €, vývoz štrku z ciest a dovoz štrku na cesty u Garajov a Zduchov -   240,68 €,  cement, oceľové U-čka na cestu u Zduchov a u Garajov - 279,03 €)</t>
    </r>
  </si>
  <si>
    <r>
      <t xml:space="preserve">Dohody </t>
    </r>
    <r>
      <rPr>
        <sz val="9"/>
        <rFont val="Arial CE"/>
        <family val="0"/>
      </rPr>
      <t>(spracovanie kúpnej zmluvy na cestu u Gábrišov, oprava, údržba ciest u Garajov a u Zduchov)</t>
    </r>
  </si>
  <si>
    <r>
      <t xml:space="preserve">Nákup pozemkov </t>
    </r>
    <r>
      <rPr>
        <sz val="9"/>
        <rFont val="Arial CE"/>
        <family val="0"/>
      </rPr>
      <t>(cesta u Gábrišov)</t>
    </r>
  </si>
  <si>
    <t>Údržba budov, objektov alebo ich častí (výmena strešnej krytiny na starom OcÚ-17 863 €, lexan na prístrešky na starý OcÚ-210,64 €, zasklenie autob. zastávok pri pekárni, pri bare a pri firme KOVACO-396 €, výmena dlažby v chodbe starého OcÚ-407,06 €, montáž vodomeru na starom OcÚ-7€)</t>
  </si>
  <si>
    <r>
      <t xml:space="preserve">Prevádzkové stroje, prístroje, zariadenia - z ESF - MOS </t>
    </r>
    <r>
      <rPr>
        <sz val="9"/>
        <rFont val="Arial CE"/>
        <family val="0"/>
      </rPr>
      <t>(krompáč)</t>
    </r>
  </si>
  <si>
    <r>
      <t xml:space="preserve">Prevádzkové stroje, prístroje, zariadenia - zo ŠR - MOS - </t>
    </r>
    <r>
      <rPr>
        <sz val="9"/>
        <rFont val="Arial CE"/>
        <family val="0"/>
      </rPr>
      <t>krompáč</t>
    </r>
  </si>
  <si>
    <r>
      <t xml:space="preserve">Prevádzkové stroje, prístroje, zariadenia </t>
    </r>
    <r>
      <rPr>
        <sz val="9"/>
        <rFont val="Arial CE"/>
        <family val="0"/>
      </rPr>
      <t>(krovinorez, murárske náradie, lopaty,  krompáč, vidly)</t>
    </r>
  </si>
  <si>
    <t>Materiál - z ESF (čist. prostriedky, vrecia, farba, riedidlo, voda)</t>
  </si>
  <si>
    <t>Materiál - zo ŠR pri ESF (čist. prostriedky, vrecia, farba, riedidlo, voda)</t>
  </si>
  <si>
    <r>
      <t xml:space="preserve">Materiál </t>
    </r>
    <r>
      <rPr>
        <sz val="9"/>
        <rFont val="Arial CE"/>
        <family val="0"/>
      </rPr>
      <t>(náhradné diely na kosačku, čistiace prostriedky, nožnice na strihanie stromčekov, násada na metlu, motúz, farba, štetec, hygienické rukavice, voda)</t>
    </r>
  </si>
  <si>
    <r>
      <t xml:space="preserve">Pracovné odevy, obuv a prac. pomôcky </t>
    </r>
    <r>
      <rPr>
        <sz val="9"/>
        <rFont val="Arial CE"/>
        <family val="0"/>
      </rPr>
      <t>(rukavice, obuv, nohavice, čiapka)</t>
    </r>
  </si>
  <si>
    <r>
      <t xml:space="preserve">Služby </t>
    </r>
    <r>
      <rPr>
        <sz val="9"/>
        <rFont val="Arial CE"/>
        <family val="0"/>
      </rPr>
      <t>(práce s drvičom BIO odpadu, montáž zábradlia pri kostole, kosenie okolo miestnych komunikácií)</t>
    </r>
  </si>
  <si>
    <r>
      <t xml:space="preserve">Oplotenie cintorína </t>
    </r>
    <r>
      <rPr>
        <sz val="9"/>
        <rFont val="Arial CE"/>
        <family val="0"/>
      </rPr>
      <t>- výkopové práce, cement na betónovanie</t>
    </r>
  </si>
  <si>
    <t>Realizácia nových stavieb MSKC (fasádne hodiny)</t>
  </si>
  <si>
    <r>
      <t xml:space="preserve">Všeobecné služby </t>
    </r>
    <r>
      <rPr>
        <sz val="9"/>
        <rFont val="Arial CE"/>
        <family val="0"/>
      </rPr>
      <t>(pranie obrusov po DFF, vyvolanie fotiek)</t>
    </r>
  </si>
  <si>
    <r>
      <t xml:space="preserve">Dohody </t>
    </r>
    <r>
      <rPr>
        <sz val="9"/>
        <rFont val="Arial CE"/>
        <family val="0"/>
      </rPr>
      <t>(pečenie koláčov na DFF, organizačné a pomocné práce - upratovanie, zdobenie, príprava žemlí a balíčkov...)</t>
    </r>
  </si>
  <si>
    <r>
      <t xml:space="preserve">Všeobecný materiál  </t>
    </r>
    <r>
      <rPr>
        <sz val="9"/>
        <rFont val="Arial CE"/>
        <family val="0"/>
      </rPr>
      <t>(36,37 € - stavanie mája, 262,20 € - hrnčeky, kalendáre, darčekové vrecká, umelá kytica na pomník)</t>
    </r>
  </si>
  <si>
    <r>
      <t xml:space="preserve">Reprezentačné - </t>
    </r>
    <r>
      <rPr>
        <sz val="9"/>
        <rFont val="Arial CE"/>
        <family val="0"/>
      </rPr>
      <t>84,99 € gajdošské fašiangy - občerstvenie (voda, káva, chlebíky...), 6,- € stavanie mája a 6,- € deň matiek - čokoládky pre účinkujúce deti, tričká, hrnčeky)</t>
    </r>
  </si>
  <si>
    <t>Propagácia, reklama, inzercia (insígnia)</t>
  </si>
  <si>
    <t>Všeobecné služby (CD gajdoši - 806,80 €, výroba insígnie, vyvolanie fotiek zo stavania mája - 18,37 €, pranie obrusov po kult. podujatiach - 17,50 € ...)</t>
  </si>
  <si>
    <t>Energie - el. energia</t>
  </si>
  <si>
    <t>Všeobecný materiál - hyg. zariadenia</t>
  </si>
  <si>
    <t>Realizácia nových stavieb - kolumbária - dlažba pred kolumbáriom</t>
  </si>
  <si>
    <t>Transfery nezisk. organizácii  - dotácia na rozvoz stravy pre dôchodcov</t>
  </si>
  <si>
    <t>Benzín do auta - amfiteáter</t>
  </si>
  <si>
    <t>vyrovnaný</t>
  </si>
  <si>
    <t>292006</t>
  </si>
  <si>
    <t>01.3.2</t>
  </si>
  <si>
    <t>Cestovné tuzemské</t>
  </si>
  <si>
    <t>Benzín</t>
  </si>
  <si>
    <t>Odmeny zamestn. mimoprac. pomeru</t>
  </si>
  <si>
    <t>633002</t>
  </si>
  <si>
    <t>Nemoc. poistenie SP</t>
  </si>
  <si>
    <t>Úrazové poistenie SP</t>
  </si>
  <si>
    <t>Invalidné poistenie SP</t>
  </si>
  <si>
    <t>Rekonštrukcia a modernizácia rozhlasu</t>
  </si>
  <si>
    <t>Poistenie v nezamestnanosti SP</t>
  </si>
  <si>
    <t>Poistenie do RFS SP</t>
  </si>
  <si>
    <t>Telekomunikačné služby</t>
  </si>
  <si>
    <t>Knihy, časopisy, noviny, ...</t>
  </si>
  <si>
    <t>Prepravné a nájom dopr. prostr.</t>
  </si>
  <si>
    <t>Prídel do soc. fondu</t>
  </si>
  <si>
    <t>637036</t>
  </si>
  <si>
    <t>Reprezentačné výdavky</t>
  </si>
  <si>
    <t>Vodné - cintorín</t>
  </si>
  <si>
    <t>Cestovné - VŠJ</t>
  </si>
  <si>
    <t>Školenia, kurzy, semináre.. VŠJ</t>
  </si>
  <si>
    <t>637023</t>
  </si>
  <si>
    <t>Kolkové známky</t>
  </si>
  <si>
    <t>Realizácia nových stavieb MSKC</t>
  </si>
  <si>
    <t>MSKC - spevnené plochy z RF</t>
  </si>
  <si>
    <t>637007</t>
  </si>
  <si>
    <t>Cestovné  - jarmok deti + doprovod</t>
  </si>
  <si>
    <t>717003</t>
  </si>
  <si>
    <t>Prístavby, nadstavby, staveb. úpravy - ihrisko</t>
  </si>
  <si>
    <r>
      <t>Všeobecný materiál</t>
    </r>
    <r>
      <rPr>
        <sz val="10"/>
        <rFont val="Arial CE"/>
        <family val="2"/>
      </rPr>
      <t xml:space="preserve">                                                        - kanc. papier - 176,45 €,                                                                     - tonery - 287,60 €,                                                                                                                   - tlačivá, formuláre - 60,04 €,                                                                                                                                                                       - obaly, obálky, zakladače, perá... - 170,06 €,          - čistiace prostriedky - 43,12 €                                    - vlajky, zástavy - 68,29 €                                                                                                                                </t>
    </r>
  </si>
  <si>
    <r>
      <t xml:space="preserve">Energie: </t>
    </r>
    <r>
      <rPr>
        <sz val="10"/>
        <rFont val="Arial CE"/>
        <family val="0"/>
      </rPr>
      <t xml:space="preserve">                                                                              - </t>
    </r>
    <r>
      <rPr>
        <sz val="10"/>
        <rFont val="Arial CE"/>
        <family val="0"/>
      </rPr>
      <t xml:space="preserve">el. energia OcÚ - 319,72 €                                       - el. energia starý OcÚ - 67,81 €                           - pelety OcÚ - 766,80 €                  </t>
    </r>
  </si>
  <si>
    <t>Propagácia, reklama a inzercia</t>
  </si>
  <si>
    <t>Palivá ako zdroj energie - propán-butánová fľaša</t>
  </si>
  <si>
    <t>Všeobecné služby (fotoslužba, výroba kľúčov, spracovanie smernice o verejnom obstarávaní)</t>
  </si>
  <si>
    <t>Oprava, údržba prevádzkových strojov, prístrojov, zariadení... - oprava telefónu s faxom</t>
  </si>
  <si>
    <t>Spoločný stavebný úrad (výdavky rozúčtované podľa rozpisu Spoločného stav.úradu N. Baňa)</t>
  </si>
  <si>
    <t>Tarifný plat - z transferu zo ŠR</t>
  </si>
  <si>
    <t>Osobný príplatok - z transferu zo ŠR</t>
  </si>
  <si>
    <t>Poistné do VšZP - z transferu zo ŠR</t>
  </si>
  <si>
    <t>Poistné do ostat. zdrav.poisťovní-z transferu zo ŠR</t>
  </si>
  <si>
    <t>Všeobecný materiál-parky (kvety do parkov, hnojivo, postrek)</t>
  </si>
  <si>
    <t>Pracovné odevy, obuv a prac. pomôcky (rukavice) - z ESF</t>
  </si>
  <si>
    <t>Pracovné odevy, obuv a prac. pomôcky (rukavice) - zo ŠR</t>
  </si>
  <si>
    <t>Reprezentačné - akt. práce - minerálna voda - z ESF</t>
  </si>
  <si>
    <t>Reprezentačné - akt. práce - minerálna voda - zo ŠR</t>
  </si>
  <si>
    <t>Reprezentačné - akt. práce - minerálna voda</t>
  </si>
  <si>
    <t>Úrazové poistenie aktiv. pracovníkov - z ESF</t>
  </si>
  <si>
    <t>Úrazové poistenie aktiv. pracovníkov - zo ŠR</t>
  </si>
  <si>
    <t>Materiál - amfiteáter (farba, riedidlo, štrk, cement, rúry na ozvučenie, tmel, klince, brúsny papier, čist. prostriedky)</t>
  </si>
  <si>
    <t>Všeobecné služby - opílenie stromov</t>
  </si>
  <si>
    <t>údržba amfiteátra (výmena drevených častí-9149,90 €, oprava malého pódia, lavičiek, oplotenia-1214,05€, odvodnenie, úprava terénu-5029,63 €, demontáž-240 €, výmena el. zásuvky-7,40 €)</t>
  </si>
  <si>
    <t>Dohody (betónovanie, tmelenie, natieranie, úprava terénu...)</t>
  </si>
  <si>
    <t>Dohody (čistenie ver.priestranstiev, odvoz konárov,odpadu..)</t>
  </si>
  <si>
    <t>41,46</t>
  </si>
  <si>
    <t>ZŠ - propagácia, reklama, inzercia - na 50. výročie ZŠ - hrnčeky, pohľadnice, tašky</t>
  </si>
  <si>
    <t>Materská škola - materiál zakúpený obcou (postieľky, vankúše a paplóny, posteľné prádlo do MŠ - obliečky, plachty)</t>
  </si>
  <si>
    <t>MSKC - interiérové vybavenie (stoličky, kreslo a vešiak do sobášnej miestnosti)</t>
  </si>
  <si>
    <t>Materiál - iné (vedro, mop ...)</t>
  </si>
  <si>
    <t>Všeobecné služby (zapojenie fontány pred MSKC)</t>
  </si>
  <si>
    <t>Všeobecný materiál (sáčky, servítky, mydlá, sieťky na mydlá, uteráky, nožnice, leukoplast)</t>
  </si>
  <si>
    <t>Všeobecný materiál - z dotácie - z VÚC na hyg. zar.</t>
  </si>
  <si>
    <t>MSKC-zariadenie (rýchlovarná kanvica do kuchynky na poschodie, čerpadlo na fontánu pred MSKC)</t>
  </si>
  <si>
    <t>Reprezentačné (občerstvenie pre hostí,účinkujúcich  potraviny na žemle pre účinkuj.,keksíky a džúsy pre účinkujúcich,kvety pre vedúcich,tašky s logom obce)</t>
  </si>
  <si>
    <t>Oprava, údržba budov...- omietka na šatniach</t>
  </si>
  <si>
    <t>Dotácia - Sčítanie obyvateľstva ,domov, bytov 2011</t>
  </si>
  <si>
    <t xml:space="preserve">Grant z VÚC </t>
  </si>
  <si>
    <t>633003</t>
  </si>
  <si>
    <t>Telekomunikačná technika</t>
  </si>
  <si>
    <t>612001</t>
  </si>
  <si>
    <t>Benzín do kosačky - amfiteáter</t>
  </si>
  <si>
    <t xml:space="preserve">Prepravné </t>
  </si>
  <si>
    <t>Dohody - gajdošské fašiangy - pečenie koláčov</t>
  </si>
  <si>
    <t>SP  - úrazové poistenie - gajdošské fašiangy</t>
  </si>
  <si>
    <t>SP - Úrazové poistenie</t>
  </si>
  <si>
    <t>Údržba prevádzkových strojov, prístrojov, zariadení</t>
  </si>
  <si>
    <t>Energie (uhlie)</t>
  </si>
  <si>
    <t>Transfery zdravot. zariadeniam - dotácia MUDr. Drinka</t>
  </si>
  <si>
    <t>Transfery zdravotníckym zariadeniam (lekárske posudky k sociálnym službám)</t>
  </si>
  <si>
    <t>Transfer n. o. - eRko (dotácia na letný tábor)</t>
  </si>
  <si>
    <t xml:space="preserve">Členské </t>
  </si>
  <si>
    <t>Evidencia obyvateľstva</t>
  </si>
  <si>
    <t>Odvoz, zneškodn. a uloženie odpadu</t>
  </si>
  <si>
    <t>Separovaný zber</t>
  </si>
  <si>
    <t>Údržba interiéru a exteriéru</t>
  </si>
  <si>
    <t>Z prenajat.pozemkov (Poľ. združ. Kamenica, Orange,  Roľan)</t>
  </si>
  <si>
    <t>Normatív pre materskú školu z KŠÚ</t>
  </si>
  <si>
    <t xml:space="preserve">Reprezentačné </t>
  </si>
  <si>
    <t>Poplatky a odvody (LITA - za kopírovanie)</t>
  </si>
  <si>
    <t>školenia, kurzy, konferencie (Konferenc. hl. kontrolórov)</t>
  </si>
  <si>
    <t>Údržba softvéru (ročný poplatok za program URBIS a virtuálny cintorín)</t>
  </si>
  <si>
    <t>Poštovné a telek. sl. (poštovné)</t>
  </si>
  <si>
    <t>Všeobecný materiál  matrika (tlačivá)</t>
  </si>
  <si>
    <t>Všeobecný materiál (zámky a kľúče na skrinky, bránky, skrutky na hraciu zostavu)</t>
  </si>
  <si>
    <t>Dohody - kúrenie</t>
  </si>
  <si>
    <t>Reprezentačné - občerstvenie ku kolaudácii</t>
  </si>
  <si>
    <t>Ostatné služby</t>
  </si>
  <si>
    <t xml:space="preserve">Všeobecný materiál - dotácia na živ. prostredie </t>
  </si>
  <si>
    <t>SP - úrazové poistenie (dohody)</t>
  </si>
  <si>
    <t xml:space="preserve">Prenájom prevádzkových strojov, prístrojov... </t>
  </si>
  <si>
    <t>Všeobecné služby - odhŕňanie snehu a posyp MK</t>
  </si>
  <si>
    <t xml:space="preserve">Špeciálne služby </t>
  </si>
  <si>
    <t>711001</t>
  </si>
  <si>
    <t>Rekonštrukcia ciest</t>
  </si>
  <si>
    <t xml:space="preserve">Zariadenie, náradie a nádoby </t>
  </si>
  <si>
    <t>Poistenie automobilu</t>
  </si>
  <si>
    <t>Poistné - za majetok obce</t>
  </si>
  <si>
    <t>Kontrola obce a interné služby</t>
  </si>
  <si>
    <t>Kontrola</t>
  </si>
  <si>
    <t>637001</t>
  </si>
  <si>
    <t>Interné služby</t>
  </si>
  <si>
    <t>633013</t>
  </si>
  <si>
    <t>635002</t>
  </si>
  <si>
    <t>636007</t>
  </si>
  <si>
    <t>3</t>
  </si>
  <si>
    <t>632001</t>
  </si>
  <si>
    <t>632002</t>
  </si>
  <si>
    <t>Propagácia, marketing a služby občanom</t>
  </si>
  <si>
    <t>Propagácia a marketing</t>
  </si>
  <si>
    <t>637003</t>
  </si>
  <si>
    <t>08.3.0</t>
  </si>
  <si>
    <t>635006</t>
  </si>
  <si>
    <t>Služby občanom</t>
  </si>
  <si>
    <t>01.3.3</t>
  </si>
  <si>
    <t>4</t>
  </si>
  <si>
    <t>06.6.0</t>
  </si>
  <si>
    <t>641012</t>
  </si>
  <si>
    <t>Bezpečnosť, právo a poriadok v obci</t>
  </si>
  <si>
    <t>Požiarna ochrana</t>
  </si>
  <si>
    <t>03.2.0</t>
  </si>
  <si>
    <t>635005</t>
  </si>
  <si>
    <t>Verejné osvetlenie</t>
  </si>
  <si>
    <t>06.4.0</t>
  </si>
  <si>
    <t>Odpadové hospodárstvo</t>
  </si>
  <si>
    <t>05.1.0</t>
  </si>
  <si>
    <t>05.3.0</t>
  </si>
  <si>
    <t>5</t>
  </si>
  <si>
    <t>Komunikácie, verejné priestranstvá a rozvoj obce</t>
  </si>
  <si>
    <t>Správa a údržba pozemných komunikácií</t>
  </si>
  <si>
    <t>04.5.1.3</t>
  </si>
  <si>
    <t>636002</t>
  </si>
  <si>
    <t>Správa a údržba budov, ostatného nehn. a hnuteľného majetku</t>
  </si>
  <si>
    <t>637015</t>
  </si>
  <si>
    <t>06.2.0</t>
  </si>
  <si>
    <t>08.2.0.3</t>
  </si>
  <si>
    <t>633004</t>
  </si>
  <si>
    <t>6</t>
  </si>
  <si>
    <t>Školstvo</t>
  </si>
  <si>
    <t>09.1.2.1</t>
  </si>
  <si>
    <t>7</t>
  </si>
  <si>
    <t>Kultúra a šport</t>
  </si>
  <si>
    <t>08.1.0</t>
  </si>
  <si>
    <t>Multifunkčné spoločensko-kultúrne centrum</t>
  </si>
  <si>
    <t>08.2.0.9</t>
  </si>
  <si>
    <t>717001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</si>
</sst>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[$€-1]"/>
    <numFmt numFmtId="167" formatCode="#,##0\ &quot;Sk&quot;"/>
    <numFmt numFmtId="168" formatCode="[$-41B]d\.\ mmmm\ yyyy"/>
    <numFmt numFmtId="169" formatCode="0.000000"/>
    <numFmt numFmtId="170" formatCode="0.00000"/>
    <numFmt numFmtId="171" formatCode="0.0000"/>
    <numFmt numFmtId="172" formatCode="0.000"/>
    <numFmt numFmtId="173" formatCode="0.0000E+00"/>
    <numFmt numFmtId="174" formatCode="0.000E+00"/>
    <numFmt numFmtId="175" formatCode="0.0E+00"/>
    <numFmt numFmtId="176" formatCode="0E+00"/>
    <numFmt numFmtId="177" formatCode="#,##0.00\ [$€-1]"/>
    <numFmt numFmtId="178" formatCode="#,##0.00\ [$€-1];[Red]\-#,##0.00\ [$€-1]"/>
    <numFmt numFmtId="179" formatCode="000\ 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sz val="10.5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19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2" fillId="19" borderId="2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19" borderId="10" xfId="0" applyNumberFormat="1" applyFont="1" applyFill="1" applyBorder="1" applyAlignment="1">
      <alignment wrapText="1"/>
    </xf>
    <xf numFmtId="1" fontId="2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19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49" fontId="2" fillId="19" borderId="24" xfId="0" applyNumberFormat="1" applyFont="1" applyFill="1" applyBorder="1" applyAlignment="1">
      <alignment/>
    </xf>
    <xf numFmtId="49" fontId="2" fillId="19" borderId="25" xfId="0" applyNumberFormat="1" applyFont="1" applyFill="1" applyBorder="1" applyAlignment="1">
      <alignment/>
    </xf>
    <xf numFmtId="3" fontId="2" fillId="19" borderId="25" xfId="0" applyNumberFormat="1" applyFont="1" applyFill="1" applyBorder="1" applyAlignment="1">
      <alignment horizontal="right"/>
    </xf>
    <xf numFmtId="0" fontId="3" fillId="19" borderId="0" xfId="0" applyFont="1" applyFill="1" applyAlignment="1">
      <alignment/>
    </xf>
    <xf numFmtId="49" fontId="2" fillId="19" borderId="11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 wrapText="1"/>
    </xf>
    <xf numFmtId="4" fontId="2" fillId="19" borderId="12" xfId="0" applyNumberFormat="1" applyFont="1" applyFill="1" applyBorder="1" applyAlignment="1">
      <alignment/>
    </xf>
    <xf numFmtId="1" fontId="2" fillId="19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2" fillId="19" borderId="1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19" borderId="28" xfId="0" applyNumberFormat="1" applyFont="1" applyFill="1" applyBorder="1" applyAlignment="1">
      <alignment/>
    </xf>
    <xf numFmtId="49" fontId="2" fillId="19" borderId="15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19" borderId="32" xfId="0" applyNumberFormat="1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19" borderId="0" xfId="0" applyFill="1" applyAlignment="1">
      <alignment/>
    </xf>
    <xf numFmtId="0" fontId="1" fillId="19" borderId="0" xfId="0" applyFont="1" applyFill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1" fillId="0" borderId="21" xfId="0" applyFont="1" applyFill="1" applyBorder="1" applyAlignment="1">
      <alignment wrapText="1"/>
    </xf>
    <xf numFmtId="0" fontId="0" fillId="0" borderId="37" xfId="0" applyFill="1" applyBorder="1" applyAlignment="1">
      <alignment horizontal="center"/>
    </xf>
    <xf numFmtId="0" fontId="6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38" xfId="0" applyFont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36" xfId="0" applyBorder="1" applyAlignment="1">
      <alignment wrapText="1"/>
    </xf>
    <xf numFmtId="9" fontId="0" fillId="0" borderId="37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24" borderId="2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1" fontId="8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ill="1" applyBorder="1" applyAlignment="1">
      <alignment wrapText="1"/>
    </xf>
    <xf numFmtId="0" fontId="0" fillId="0" borderId="25" xfId="0" applyNumberFormat="1" applyFont="1" applyFill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0" fillId="0" borderId="48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19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0" fontId="0" fillId="0" borderId="39" xfId="0" applyFill="1" applyBorder="1" applyAlignment="1">
      <alignment horizontal="center" wrapText="1" shrinkToFit="1"/>
    </xf>
    <xf numFmtId="3" fontId="0" fillId="0" borderId="21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/>
    </xf>
    <xf numFmtId="49" fontId="0" fillId="19" borderId="10" xfId="0" applyNumberFormat="1" applyFont="1" applyFill="1" applyBorder="1" applyAlignment="1">
      <alignment/>
    </xf>
    <xf numFmtId="1" fontId="0" fillId="19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 horizontal="left" vertical="top" wrapText="1" shrinkToFit="1"/>
    </xf>
    <xf numFmtId="49" fontId="1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NumberForma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right" wrapText="1"/>
    </xf>
    <xf numFmtId="1" fontId="1" fillId="19" borderId="2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39" xfId="0" applyNumberFormat="1" applyFont="1" applyBorder="1" applyAlignment="1">
      <alignment horizontal="right" wrapText="1"/>
    </xf>
    <xf numFmtId="49" fontId="1" fillId="0" borderId="49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49" fontId="0" fillId="0" borderId="51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37" xfId="0" applyNumberFormat="1" applyBorder="1" applyAlignment="1">
      <alignment horizontal="right"/>
    </xf>
    <xf numFmtId="49" fontId="0" fillId="0" borderId="15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1" fontId="13" fillId="0" borderId="2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2" fontId="1" fillId="19" borderId="23" xfId="0" applyNumberFormat="1" applyFont="1" applyFill="1" applyBorder="1" applyAlignment="1">
      <alignment/>
    </xf>
    <xf numFmtId="49" fontId="0" fillId="0" borderId="49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13" fillId="0" borderId="31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8" fillId="19" borderId="10" xfId="0" applyNumberFormat="1" applyFont="1" applyFill="1" applyBorder="1" applyAlignment="1">
      <alignment/>
    </xf>
    <xf numFmtId="0" fontId="8" fillId="19" borderId="10" xfId="0" applyFont="1" applyFill="1" applyBorder="1" applyAlignment="1">
      <alignment/>
    </xf>
    <xf numFmtId="1" fontId="8" fillId="19" borderId="23" xfId="0" applyNumberFormat="1" applyFont="1" applyFill="1" applyBorder="1" applyAlignment="1">
      <alignment/>
    </xf>
    <xf numFmtId="0" fontId="8" fillId="19" borderId="10" xfId="0" applyNumberFormat="1" applyFont="1" applyFill="1" applyBorder="1" applyAlignment="1">
      <alignment horizontal="right"/>
    </xf>
    <xf numFmtId="1" fontId="8" fillId="19" borderId="2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wrapText="1"/>
    </xf>
    <xf numFmtId="49" fontId="14" fillId="0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 horizontal="right"/>
    </xf>
    <xf numFmtId="1" fontId="0" fillId="19" borderId="23" xfId="0" applyNumberFormat="1" applyFont="1" applyFill="1" applyBorder="1" applyAlignment="1">
      <alignment horizontal="right"/>
    </xf>
    <xf numFmtId="0" fontId="0" fillId="19" borderId="23" xfId="0" applyNumberForma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/>
    </xf>
    <xf numFmtId="49" fontId="1" fillId="19" borderId="21" xfId="0" applyNumberFormat="1" applyFont="1" applyFill="1" applyBorder="1" applyAlignment="1">
      <alignment horizontal="right" wrapText="1"/>
    </xf>
    <xf numFmtId="0" fontId="0" fillId="19" borderId="23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2" fontId="0" fillId="19" borderId="23" xfId="0" applyNumberFormat="1" applyFont="1" applyFill="1" applyBorder="1" applyAlignment="1">
      <alignment horizontal="right"/>
    </xf>
    <xf numFmtId="2" fontId="0" fillId="19" borderId="31" xfId="0" applyNumberFormat="1" applyFont="1" applyFill="1" applyBorder="1" applyAlignment="1">
      <alignment horizontal="right"/>
    </xf>
    <xf numFmtId="49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19" borderId="23" xfId="0" applyFill="1" applyBorder="1" applyAlignment="1">
      <alignment/>
    </xf>
    <xf numFmtId="2" fontId="0" fillId="19" borderId="23" xfId="0" applyNumberFormat="1" applyFill="1" applyBorder="1" applyAlignment="1">
      <alignment horizontal="right"/>
    </xf>
    <xf numFmtId="1" fontId="0" fillId="19" borderId="31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2" fontId="0" fillId="19" borderId="32" xfId="0" applyNumberFormat="1" applyFon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right" wrapText="1"/>
    </xf>
    <xf numFmtId="0" fontId="0" fillId="19" borderId="50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1" fontId="2" fillId="19" borderId="23" xfId="0" applyNumberFormat="1" applyFont="1" applyFill="1" applyBorder="1" applyAlignment="1">
      <alignment/>
    </xf>
    <xf numFmtId="1" fontId="2" fillId="19" borderId="31" xfId="0" applyNumberFormat="1" applyFont="1" applyFill="1" applyBorder="1" applyAlignment="1">
      <alignment/>
    </xf>
    <xf numFmtId="1" fontId="0" fillId="19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49" fontId="0" fillId="0" borderId="52" xfId="0" applyNumberFormat="1" applyFont="1" applyFill="1" applyBorder="1" applyAlignment="1">
      <alignment/>
    </xf>
    <xf numFmtId="49" fontId="0" fillId="0" borderId="5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9" fontId="0" fillId="0" borderId="53" xfId="0" applyNumberFormat="1" applyFill="1" applyBorder="1" applyAlignment="1">
      <alignment/>
    </xf>
    <xf numFmtId="49" fontId="1" fillId="0" borderId="52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49" fontId="0" fillId="0" borderId="53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0" fontId="0" fillId="0" borderId="53" xfId="0" applyNumberFormat="1" applyFont="1" applyBorder="1" applyAlignment="1">
      <alignment horizontal="right"/>
    </xf>
    <xf numFmtId="1" fontId="0" fillId="19" borderId="37" xfId="0" applyNumberFormat="1" applyFont="1" applyFill="1" applyBorder="1" applyAlignment="1">
      <alignment horizontal="right" wrapText="1"/>
    </xf>
    <xf numFmtId="1" fontId="0" fillId="19" borderId="23" xfId="0" applyNumberFormat="1" applyFont="1" applyFill="1" applyBorder="1" applyAlignment="1">
      <alignment horizontal="right" wrapText="1"/>
    </xf>
    <xf numFmtId="49" fontId="0" fillId="0" borderId="53" xfId="0" applyNumberFormat="1" applyBorder="1" applyAlignment="1">
      <alignment wrapText="1"/>
    </xf>
    <xf numFmtId="4" fontId="0" fillId="0" borderId="0" xfId="0" applyNumberFormat="1" applyAlignment="1">
      <alignment/>
    </xf>
    <xf numFmtId="179" fontId="0" fillId="0" borderId="10" xfId="0" applyNumberFormat="1" applyBorder="1" applyAlignment="1">
      <alignment horizontal="left" wrapText="1" shrinkToFit="1"/>
    </xf>
    <xf numFmtId="179" fontId="0" fillId="0" borderId="10" xfId="0" applyNumberFormat="1" applyBorder="1" applyAlignment="1">
      <alignment wrapText="1"/>
    </xf>
    <xf numFmtId="49" fontId="0" fillId="24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" fontId="0" fillId="0" borderId="50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4" fontId="2" fillId="19" borderId="15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5" fillId="0" borderId="54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0" fillId="0" borderId="54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56" xfId="0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1" xfId="0" applyBorder="1" applyAlignment="1">
      <alignment horizontal="center"/>
    </xf>
    <xf numFmtId="177" fontId="0" fillId="0" borderId="2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177" fontId="0" fillId="0" borderId="25" xfId="0" applyNumberFormat="1" applyFont="1" applyBorder="1" applyAlignment="1">
      <alignment horizontal="left"/>
    </xf>
    <xf numFmtId="177" fontId="0" fillId="0" borderId="3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6" xfId="0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3">
      <selection activeCell="A2" sqref="A2"/>
    </sheetView>
  </sheetViews>
  <sheetFormatPr defaultColWidth="9.00390625" defaultRowHeight="12.75"/>
  <cols>
    <col min="1" max="1" width="19.25390625" style="0" bestFit="1" customWidth="1"/>
    <col min="2" max="2" width="4.625" style="0" customWidth="1"/>
    <col min="3" max="3" width="44.375" style="0" customWidth="1"/>
    <col min="4" max="4" width="10.625" style="0" bestFit="1" customWidth="1"/>
    <col min="5" max="9" width="10.125" style="0" bestFit="1" customWidth="1"/>
  </cols>
  <sheetData>
    <row r="1" spans="1:8" ht="15.75">
      <c r="A1" s="362" t="s">
        <v>330</v>
      </c>
      <c r="B1" s="362"/>
      <c r="C1" s="362"/>
      <c r="D1" s="362"/>
      <c r="E1" s="362"/>
      <c r="F1" s="362"/>
      <c r="G1" s="362"/>
      <c r="H1" s="362"/>
    </row>
    <row r="2" ht="5.25" customHeight="1" thickBot="1"/>
    <row r="3" spans="1:8" s="1" customFormat="1" ht="38.25">
      <c r="A3" s="363"/>
      <c r="B3" s="364"/>
      <c r="C3" s="365"/>
      <c r="D3" s="28" t="s">
        <v>445</v>
      </c>
      <c r="E3" s="228" t="s">
        <v>353</v>
      </c>
      <c r="F3" s="228" t="s">
        <v>446</v>
      </c>
      <c r="G3" s="28" t="s">
        <v>447</v>
      </c>
      <c r="H3" s="29" t="s">
        <v>23</v>
      </c>
    </row>
    <row r="4" ht="5.25" customHeight="1" thickBot="1"/>
    <row r="5" spans="1:8" s="1" customFormat="1" ht="12.75">
      <c r="A5" s="106" t="s">
        <v>160</v>
      </c>
      <c r="B5" s="366"/>
      <c r="C5" s="367"/>
      <c r="D5" s="107">
        <f>SUM(D6:D14)</f>
        <v>418680</v>
      </c>
      <c r="E5" s="107">
        <f>SUM(E6:E14)</f>
        <v>431221</v>
      </c>
      <c r="F5" s="107">
        <f>SUM(F6:F14)</f>
        <v>444483.88</v>
      </c>
      <c r="G5" s="241">
        <f>SUM(G6:G14)</f>
        <v>336022.83999999997</v>
      </c>
      <c r="H5" s="180">
        <f aca="true" t="shared" si="0" ref="H5:H16">G5/F5*100</f>
        <v>75.59843115120395</v>
      </c>
    </row>
    <row r="6" spans="1:8" s="19" customFormat="1" ht="12.75">
      <c r="A6" s="59"/>
      <c r="B6" s="60" t="s">
        <v>143</v>
      </c>
      <c r="C6" s="60" t="s">
        <v>144</v>
      </c>
      <c r="D6" s="108">
        <f>Príjmy!F5</f>
        <v>190000</v>
      </c>
      <c r="E6" s="108">
        <f>Príjmy!G5</f>
        <v>190000</v>
      </c>
      <c r="F6" s="108">
        <f>Príjmy!H5</f>
        <v>190000</v>
      </c>
      <c r="G6" s="238">
        <f>Príjmy!I5</f>
        <v>163960.1</v>
      </c>
      <c r="H6" s="109">
        <f t="shared" si="0"/>
        <v>86.2947894736842</v>
      </c>
    </row>
    <row r="7" spans="1:8" s="19" customFormat="1" ht="12.75">
      <c r="A7" s="59"/>
      <c r="B7" s="60" t="s">
        <v>145</v>
      </c>
      <c r="C7" s="60" t="s">
        <v>146</v>
      </c>
      <c r="D7" s="105">
        <f>Príjmy!F7</f>
        <v>17650</v>
      </c>
      <c r="E7" s="105">
        <f>Príjmy!G7</f>
        <v>17650</v>
      </c>
      <c r="F7" s="105">
        <f>Príjmy!H7</f>
        <v>17650</v>
      </c>
      <c r="G7" s="239">
        <f>Príjmy!I7</f>
        <v>14227.33</v>
      </c>
      <c r="H7" s="109">
        <f t="shared" si="0"/>
        <v>80.60810198300284</v>
      </c>
    </row>
    <row r="8" spans="1:8" s="19" customFormat="1" ht="12.75">
      <c r="A8" s="59"/>
      <c r="B8" s="60" t="s">
        <v>147</v>
      </c>
      <c r="C8" s="60" t="s">
        <v>148</v>
      </c>
      <c r="D8" s="105">
        <f>Príjmy!F13</f>
        <v>17810</v>
      </c>
      <c r="E8" s="105">
        <f>Príjmy!G13</f>
        <v>17810</v>
      </c>
      <c r="F8" s="105">
        <f>Príjmy!H13</f>
        <v>17920</v>
      </c>
      <c r="G8" s="239">
        <f>Príjmy!I13</f>
        <v>15294.05</v>
      </c>
      <c r="H8" s="109">
        <f t="shared" si="0"/>
        <v>85.34626116071428</v>
      </c>
    </row>
    <row r="9" spans="1:8" s="19" customFormat="1" ht="12.75">
      <c r="A9" s="59"/>
      <c r="B9" s="60" t="s">
        <v>149</v>
      </c>
      <c r="C9" s="60" t="s">
        <v>150</v>
      </c>
      <c r="D9" s="105">
        <f>Príjmy!F19</f>
        <v>4950</v>
      </c>
      <c r="E9" s="105">
        <f>Príjmy!G19</f>
        <v>4950</v>
      </c>
      <c r="F9" s="105">
        <f>Príjmy!H19</f>
        <v>5220</v>
      </c>
      <c r="G9" s="239">
        <f>Príjmy!I19</f>
        <v>4276.38</v>
      </c>
      <c r="H9" s="109">
        <f t="shared" si="0"/>
        <v>81.92298850574713</v>
      </c>
    </row>
    <row r="10" spans="1:8" s="19" customFormat="1" ht="12.75">
      <c r="A10" s="59"/>
      <c r="B10" s="60" t="s">
        <v>151</v>
      </c>
      <c r="C10" s="60" t="s">
        <v>152</v>
      </c>
      <c r="D10" s="105">
        <f>Príjmy!F26</f>
        <v>3900</v>
      </c>
      <c r="E10" s="105">
        <f>Príjmy!G26</f>
        <v>4849</v>
      </c>
      <c r="F10" s="105">
        <f>Príjmy!H26</f>
        <v>5389</v>
      </c>
      <c r="G10" s="239">
        <f>Príjmy!I26</f>
        <v>3986.9</v>
      </c>
      <c r="H10" s="109">
        <f t="shared" si="0"/>
        <v>73.98218593431064</v>
      </c>
    </row>
    <row r="11" spans="1:8" s="19" customFormat="1" ht="12.75">
      <c r="A11" s="59"/>
      <c r="B11" s="60" t="s">
        <v>153</v>
      </c>
      <c r="C11" s="60" t="s">
        <v>154</v>
      </c>
      <c r="D11" s="105">
        <f>Príjmy!F51</f>
        <v>150</v>
      </c>
      <c r="E11" s="105">
        <f>Príjmy!G51</f>
        <v>150</v>
      </c>
      <c r="F11" s="105">
        <f>Príjmy!H51</f>
        <v>150</v>
      </c>
      <c r="G11" s="239">
        <f>Príjmy!I51</f>
        <v>94.64999999999999</v>
      </c>
      <c r="H11" s="109">
        <f t="shared" si="0"/>
        <v>63.09999999999999</v>
      </c>
    </row>
    <row r="12" spans="1:8" s="19" customFormat="1" ht="12.75">
      <c r="A12" s="59"/>
      <c r="B12" s="60" t="s">
        <v>155</v>
      </c>
      <c r="C12" s="60" t="s">
        <v>156</v>
      </c>
      <c r="D12" s="105">
        <f>Príjmy!F55</f>
        <v>150</v>
      </c>
      <c r="E12" s="105">
        <f>Príjmy!G55</f>
        <v>411</v>
      </c>
      <c r="F12" s="105">
        <f>Príjmy!H55</f>
        <v>1280</v>
      </c>
      <c r="G12" s="239">
        <f>Príjmy!I55</f>
        <v>1279.47</v>
      </c>
      <c r="H12" s="109">
        <f t="shared" si="0"/>
        <v>99.95859375</v>
      </c>
    </row>
    <row r="13" spans="1:8" s="19" customFormat="1" ht="12.75">
      <c r="A13" s="59"/>
      <c r="B13" s="60" t="s">
        <v>157</v>
      </c>
      <c r="C13" s="60" t="s">
        <v>158</v>
      </c>
      <c r="D13" s="105">
        <f>Príjmy!F58</f>
        <v>183000</v>
      </c>
      <c r="E13" s="105">
        <f>Príjmy!G58</f>
        <v>194331</v>
      </c>
      <c r="F13" s="105">
        <f>Príjmy!H58</f>
        <v>205811</v>
      </c>
      <c r="G13" s="239">
        <f>Príjmy!I58</f>
        <v>132299.37999999998</v>
      </c>
      <c r="H13" s="109">
        <f t="shared" si="0"/>
        <v>64.28197715379643</v>
      </c>
    </row>
    <row r="14" spans="1:8" s="19" customFormat="1" ht="12.75">
      <c r="A14" s="59"/>
      <c r="B14" s="169" t="s">
        <v>352</v>
      </c>
      <c r="C14" s="170"/>
      <c r="D14" s="105">
        <f>Príjmy!F78</f>
        <v>1070</v>
      </c>
      <c r="E14" s="105">
        <f>Príjmy!G78</f>
        <v>1070</v>
      </c>
      <c r="F14" s="105">
        <f>Príjmy!H78</f>
        <v>1063.88</v>
      </c>
      <c r="G14" s="239">
        <f>Príjmy!I78</f>
        <v>604.58</v>
      </c>
      <c r="H14" s="109">
        <f t="shared" si="0"/>
        <v>56.82783772605933</v>
      </c>
    </row>
    <row r="15" spans="1:8" s="1" customFormat="1" ht="12.75">
      <c r="A15" s="87" t="s">
        <v>161</v>
      </c>
      <c r="B15" s="368"/>
      <c r="C15" s="369"/>
      <c r="D15" s="91">
        <f>SUM(D16:D23)</f>
        <v>374222</v>
      </c>
      <c r="E15" s="91">
        <f>SUM(E16:E23)</f>
        <v>403793</v>
      </c>
      <c r="F15" s="91">
        <f>SUM(F16:F23)</f>
        <v>421127.15</v>
      </c>
      <c r="G15" s="240">
        <f>SUM(G16:G23)</f>
        <v>272468.89999999997</v>
      </c>
      <c r="H15" s="109">
        <f t="shared" si="0"/>
        <v>64.69991307850846</v>
      </c>
    </row>
    <row r="16" spans="1:8" s="19" customFormat="1" ht="12.75">
      <c r="A16" s="111"/>
      <c r="B16" s="112" t="s">
        <v>195</v>
      </c>
      <c r="C16" s="110" t="s">
        <v>451</v>
      </c>
      <c r="D16" s="108">
        <f>'P1'!H3</f>
        <v>53431</v>
      </c>
      <c r="E16" s="108">
        <f>'P1'!I3</f>
        <v>53531</v>
      </c>
      <c r="F16" s="108">
        <f>'P1'!J3</f>
        <v>54806</v>
      </c>
      <c r="G16" s="238">
        <f>'P1'!K3</f>
        <v>38164.46</v>
      </c>
      <c r="H16" s="109">
        <f t="shared" si="0"/>
        <v>69.63555085209649</v>
      </c>
    </row>
    <row r="17" spans="1:9" s="19" customFormat="1" ht="12.75">
      <c r="A17" s="111"/>
      <c r="B17" s="112" t="s">
        <v>196</v>
      </c>
      <c r="C17" s="110" t="s">
        <v>696</v>
      </c>
      <c r="D17" s="108">
        <f>'P2'!H3</f>
        <v>13576</v>
      </c>
      <c r="E17" s="108">
        <f>'P2'!I3</f>
        <v>14826</v>
      </c>
      <c r="F17" s="108">
        <f>'P2'!J3</f>
        <v>14857</v>
      </c>
      <c r="G17" s="238">
        <f>'P2'!K3</f>
        <v>7218.58</v>
      </c>
      <c r="H17" s="116">
        <f>'P2'!L3</f>
        <v>48.58706333714748</v>
      </c>
      <c r="I17" s="243"/>
    </row>
    <row r="18" spans="1:8" s="19" customFormat="1" ht="12.75">
      <c r="A18" s="111"/>
      <c r="B18" s="112" t="s">
        <v>197</v>
      </c>
      <c r="C18" s="110" t="s">
        <v>706</v>
      </c>
      <c r="D18" s="108">
        <f>'P3'!H3</f>
        <v>10928</v>
      </c>
      <c r="E18" s="108">
        <f>'P3'!I3</f>
        <v>10928</v>
      </c>
      <c r="F18" s="108">
        <f>'P3'!J3-21000</f>
        <v>11398</v>
      </c>
      <c r="G18" s="238">
        <f>'P3'!K3</f>
        <v>3732.49</v>
      </c>
      <c r="H18" s="116">
        <f>'P3'!L3</f>
        <v>11.520742021112413</v>
      </c>
    </row>
    <row r="19" spans="1:8" s="19" customFormat="1" ht="12.75">
      <c r="A19" s="111"/>
      <c r="B19" s="112" t="s">
        <v>198</v>
      </c>
      <c r="C19" s="110" t="s">
        <v>716</v>
      </c>
      <c r="D19" s="108">
        <f>'P4'!H3</f>
        <v>30033</v>
      </c>
      <c r="E19" s="108">
        <f>'P4'!I3</f>
        <v>30033</v>
      </c>
      <c r="F19" s="108">
        <f>'P4'!J3</f>
        <v>30033</v>
      </c>
      <c r="G19" s="238">
        <f>'P4'!K3</f>
        <v>18363.64</v>
      </c>
      <c r="H19" s="116">
        <f>'P4'!L3</f>
        <v>61.144873971964174</v>
      </c>
    </row>
    <row r="20" spans="1:8" s="19" customFormat="1" ht="12.75">
      <c r="A20" s="111"/>
      <c r="B20" s="112" t="s">
        <v>199</v>
      </c>
      <c r="C20" s="110" t="s">
        <v>726</v>
      </c>
      <c r="D20" s="108">
        <f>'P5'!H3-'P5'!H13-'P5'!H93</f>
        <v>51165</v>
      </c>
      <c r="E20" s="108">
        <f>'P5'!I3-'P5'!I13-'P5'!I93</f>
        <v>59925</v>
      </c>
      <c r="F20" s="108">
        <f>'P5'!J3-'P5'!J13-'P5'!J93</f>
        <v>66360</v>
      </c>
      <c r="G20" s="238">
        <f>'P5'!K3-'P5'!K13-'P5'!K93</f>
        <v>55077.439999999995</v>
      </c>
      <c r="H20" s="116">
        <f>'P5'!L3</f>
        <v>40.745876764744686</v>
      </c>
    </row>
    <row r="21" spans="1:8" s="19" customFormat="1" ht="12.75">
      <c r="A21" s="111"/>
      <c r="B21" s="112" t="s">
        <v>200</v>
      </c>
      <c r="C21" s="110" t="s">
        <v>736</v>
      </c>
      <c r="D21" s="108">
        <f>'P6'!H5</f>
        <v>188995</v>
      </c>
      <c r="E21" s="108">
        <f>'P6'!I5</f>
        <v>202931</v>
      </c>
      <c r="F21" s="108">
        <f>'P6'!J5</f>
        <v>213000.15</v>
      </c>
      <c r="G21" s="238">
        <f>'P6'!K5</f>
        <v>133648.15</v>
      </c>
      <c r="H21" s="109">
        <f>G21/F21*100</f>
        <v>62.74556614162009</v>
      </c>
    </row>
    <row r="22" spans="1:8" s="19" customFormat="1" ht="12.75">
      <c r="A22" s="111"/>
      <c r="B22" s="112" t="s">
        <v>201</v>
      </c>
      <c r="C22" s="110" t="s">
        <v>739</v>
      </c>
      <c r="D22" s="108">
        <f>'P7'!H3-'P7'!H17-'P7'!H60</f>
        <v>14143</v>
      </c>
      <c r="E22" s="108">
        <f>'P7'!I3-'P7'!I17-'P7'!I60</f>
        <v>19368</v>
      </c>
      <c r="F22" s="108">
        <f>'P7'!J3-'P7'!J17-'P7'!J60</f>
        <v>17422</v>
      </c>
      <c r="G22" s="238">
        <f>'P7'!K3-'P7'!K17-'P7'!K60</f>
        <v>11975.730000000001</v>
      </c>
      <c r="H22" s="116">
        <f>G22/F22*100</f>
        <v>68.73912294799679</v>
      </c>
    </row>
    <row r="23" spans="1:8" s="19" customFormat="1" ht="12.75">
      <c r="A23" s="111"/>
      <c r="B23" s="112" t="s">
        <v>202</v>
      </c>
      <c r="C23" s="110" t="s">
        <v>6</v>
      </c>
      <c r="D23" s="108">
        <f>'P8'!H3-'P8'!H8</f>
        <v>11951</v>
      </c>
      <c r="E23" s="108">
        <f>'P8'!I3-'P8'!I8</f>
        <v>12251</v>
      </c>
      <c r="F23" s="108">
        <f>'P8'!J3-'P8'!J8</f>
        <v>13251</v>
      </c>
      <c r="G23" s="108">
        <f>'P8'!K3-'P8'!K8</f>
        <v>4288.41</v>
      </c>
      <c r="H23" s="116">
        <f>G23/F23*100</f>
        <v>32.36291600633914</v>
      </c>
    </row>
    <row r="24" spans="1:8" ht="6.75" customHeight="1">
      <c r="A24" s="357"/>
      <c r="B24" s="358"/>
      <c r="C24" s="358"/>
      <c r="D24" s="358"/>
      <c r="E24" s="358"/>
      <c r="F24" s="358"/>
      <c r="G24" s="358"/>
      <c r="H24" s="359"/>
    </row>
    <row r="25" spans="1:8" s="1" customFormat="1" ht="12.75">
      <c r="A25" s="87" t="s">
        <v>159</v>
      </c>
      <c r="B25" s="358"/>
      <c r="C25" s="370"/>
      <c r="D25" s="91">
        <f>D5-D15</f>
        <v>44458</v>
      </c>
      <c r="E25" s="91">
        <f>E5-E15</f>
        <v>27428</v>
      </c>
      <c r="F25" s="91">
        <f>F5-F15</f>
        <v>23356.72999999998</v>
      </c>
      <c r="G25" s="240">
        <f>G5-G15</f>
        <v>63553.94</v>
      </c>
      <c r="H25" s="38">
        <f>G25/F25*100</f>
        <v>272.1011888222369</v>
      </c>
    </row>
    <row r="26" spans="1:8" ht="12.75">
      <c r="A26" s="357"/>
      <c r="B26" s="358"/>
      <c r="C26" s="358"/>
      <c r="D26" s="358"/>
      <c r="E26" s="358"/>
      <c r="F26" s="358"/>
      <c r="G26" s="358"/>
      <c r="H26" s="359"/>
    </row>
    <row r="27" spans="1:8" s="1" customFormat="1" ht="12.75">
      <c r="A27" s="87" t="s">
        <v>162</v>
      </c>
      <c r="B27" s="360" t="s">
        <v>203</v>
      </c>
      <c r="C27" s="361"/>
      <c r="D27" s="91">
        <f>Príjmy!F80</f>
        <v>1000</v>
      </c>
      <c r="E27" s="91">
        <f>Príjmy!G80</f>
        <v>1000</v>
      </c>
      <c r="F27" s="91">
        <f>Príjmy!H80</f>
        <v>1000</v>
      </c>
      <c r="G27" s="240">
        <f>Príjmy!I80</f>
        <v>149.85</v>
      </c>
      <c r="H27" s="38">
        <f>Príjmy!J80</f>
        <v>14.984999999999998</v>
      </c>
    </row>
    <row r="28" spans="1:8" s="1" customFormat="1" ht="12.75">
      <c r="A28" s="87" t="s">
        <v>163</v>
      </c>
      <c r="B28" s="360"/>
      <c r="C28" s="361"/>
      <c r="D28" s="91">
        <f>SUM(D29:D32)</f>
        <v>112958</v>
      </c>
      <c r="E28" s="91">
        <f>SUM(E29:E32)</f>
        <v>95928</v>
      </c>
      <c r="F28" s="91">
        <f>SUM(F29:F32)</f>
        <v>137827</v>
      </c>
      <c r="G28" s="91">
        <f>SUM(G29:G32)</f>
        <v>2742.88</v>
      </c>
      <c r="H28" s="38">
        <f>G28/F28*100</f>
        <v>1.99008902464684</v>
      </c>
    </row>
    <row r="29" spans="1:8" s="19" customFormat="1" ht="12.75">
      <c r="A29" s="111"/>
      <c r="B29" s="112" t="s">
        <v>197</v>
      </c>
      <c r="C29" s="110" t="s">
        <v>323</v>
      </c>
      <c r="D29" s="108">
        <v>0</v>
      </c>
      <c r="E29" s="108">
        <v>0</v>
      </c>
      <c r="F29" s="108">
        <v>21000</v>
      </c>
      <c r="G29" s="238">
        <f>'P3'!K14</f>
        <v>0</v>
      </c>
      <c r="H29" s="116">
        <f>'P3'!L14</f>
        <v>0</v>
      </c>
    </row>
    <row r="30" spans="1:8" s="1" customFormat="1" ht="12.75">
      <c r="A30" s="87"/>
      <c r="B30" s="311" t="s">
        <v>199</v>
      </c>
      <c r="C30" s="312" t="s">
        <v>726</v>
      </c>
      <c r="D30" s="225">
        <f>'P5'!H13+'P5'!H93</f>
        <v>81958</v>
      </c>
      <c r="E30" s="225">
        <f>'P5'!I13+'P5'!I93</f>
        <v>77663</v>
      </c>
      <c r="F30" s="225">
        <f>'P5'!J13+'P5'!J93</f>
        <v>70062</v>
      </c>
      <c r="G30" s="242">
        <f>'P5'!K13+'P5'!K93</f>
        <v>508.9</v>
      </c>
      <c r="H30" s="313">
        <f>G30/F30*100</f>
        <v>0.7263566555336701</v>
      </c>
    </row>
    <row r="31" spans="1:8" s="19" customFormat="1" ht="12.75">
      <c r="A31" s="111"/>
      <c r="B31" s="112" t="s">
        <v>201</v>
      </c>
      <c r="C31" s="110" t="s">
        <v>418</v>
      </c>
      <c r="D31" s="108">
        <f>'P7'!H17+'P7'!H60</f>
        <v>31000</v>
      </c>
      <c r="E31" s="108">
        <f>'P7'!I17+'P7'!I60</f>
        <v>18265</v>
      </c>
      <c r="F31" s="108">
        <f>'P7'!J17+'P7'!J60</f>
        <v>45531</v>
      </c>
      <c r="G31" s="108">
        <f>'P7'!K17+'P7'!K60</f>
        <v>1000</v>
      </c>
      <c r="H31" s="116">
        <f>G31/F31*100</f>
        <v>2.1963058136214886</v>
      </c>
    </row>
    <row r="32" spans="1:8" s="19" customFormat="1" ht="12.75">
      <c r="A32" s="111"/>
      <c r="B32" s="112" t="s">
        <v>202</v>
      </c>
      <c r="C32" s="110" t="s">
        <v>327</v>
      </c>
      <c r="D32" s="108">
        <f>'P8'!H8</f>
        <v>0</v>
      </c>
      <c r="E32" s="108">
        <f>'P8'!I8</f>
        <v>0</v>
      </c>
      <c r="F32" s="108">
        <f>'P8'!J8</f>
        <v>1234</v>
      </c>
      <c r="G32" s="108">
        <f>'P8'!K8</f>
        <v>1233.98</v>
      </c>
      <c r="H32" s="116">
        <f>G32/F32*100</f>
        <v>99.99837925445705</v>
      </c>
    </row>
    <row r="33" spans="1:8" ht="6.75" customHeight="1">
      <c r="A33" s="357"/>
      <c r="B33" s="358"/>
      <c r="C33" s="358"/>
      <c r="D33" s="358"/>
      <c r="E33" s="358"/>
      <c r="F33" s="358"/>
      <c r="G33" s="358"/>
      <c r="H33" s="359"/>
    </row>
    <row r="34" spans="1:8" s="1" customFormat="1" ht="12.75">
      <c r="A34" s="87" t="s">
        <v>164</v>
      </c>
      <c r="B34" s="358"/>
      <c r="C34" s="370"/>
      <c r="D34" s="91">
        <f>D27-D28</f>
        <v>-111958</v>
      </c>
      <c r="E34" s="91">
        <f>E27-E28</f>
        <v>-94928</v>
      </c>
      <c r="F34" s="91">
        <f>F27-F28</f>
        <v>-136827</v>
      </c>
      <c r="G34" s="240">
        <f>G27-G28</f>
        <v>-2593.03</v>
      </c>
      <c r="H34" s="38"/>
    </row>
    <row r="35" spans="1:8" ht="7.5" customHeight="1">
      <c r="A35" s="140"/>
      <c r="B35" s="141"/>
      <c r="C35" s="141"/>
      <c r="D35" s="141"/>
      <c r="E35" s="141"/>
      <c r="F35" s="141"/>
      <c r="G35" s="141"/>
      <c r="H35" s="142"/>
    </row>
    <row r="36" spans="1:8" ht="25.5">
      <c r="A36" s="168" t="s">
        <v>338</v>
      </c>
      <c r="B36" s="373" t="s">
        <v>351</v>
      </c>
      <c r="C36" s="374"/>
      <c r="D36" s="236">
        <f>Príjmy!F83</f>
        <v>67500</v>
      </c>
      <c r="E36" s="236">
        <f>Príjmy!G83</f>
        <v>67500</v>
      </c>
      <c r="F36" s="236">
        <f>Príjmy!H83</f>
        <v>113500</v>
      </c>
      <c r="G36" s="236">
        <f>Príjmy!I83</f>
        <v>0</v>
      </c>
      <c r="H36" s="72">
        <f>Príjmy!J83</f>
        <v>0</v>
      </c>
    </row>
    <row r="37" spans="1:8" ht="6" customHeight="1">
      <c r="A37" s="165"/>
      <c r="B37" s="166"/>
      <c r="C37" s="166"/>
      <c r="D37" s="166"/>
      <c r="E37" s="166"/>
      <c r="F37" s="166"/>
      <c r="G37" s="166"/>
      <c r="H37" s="167"/>
    </row>
    <row r="38" spans="1:8" ht="2.25" customHeight="1" hidden="1">
      <c r="A38" s="165"/>
      <c r="B38" s="166"/>
      <c r="C38" s="166"/>
      <c r="D38" s="166"/>
      <c r="E38" s="166"/>
      <c r="F38" s="166"/>
      <c r="G38" s="166"/>
      <c r="H38" s="167"/>
    </row>
    <row r="39" spans="1:8" ht="4.5" customHeight="1">
      <c r="A39" s="143"/>
      <c r="B39" s="144"/>
      <c r="C39" s="144"/>
      <c r="D39" s="144"/>
      <c r="E39" s="144"/>
      <c r="F39" s="144"/>
      <c r="G39" s="144"/>
      <c r="H39" s="145"/>
    </row>
    <row r="40" spans="1:8" ht="12.75">
      <c r="A40" s="86" t="s">
        <v>165</v>
      </c>
      <c r="B40" s="358"/>
      <c r="C40" s="370"/>
      <c r="D40" s="92">
        <f>D5+D27+D36</f>
        <v>487180</v>
      </c>
      <c r="E40" s="92">
        <f>E5+E27+E36</f>
        <v>499721</v>
      </c>
      <c r="F40" s="92">
        <f>F5+F27+F36</f>
        <v>558983.88</v>
      </c>
      <c r="G40" s="245">
        <f>G5+G27+G36</f>
        <v>336172.68999999994</v>
      </c>
      <c r="H40" s="93">
        <f>G40/F40*100</f>
        <v>60.13996146006928</v>
      </c>
    </row>
    <row r="41" spans="1:8" ht="12.75">
      <c r="A41" s="86" t="s">
        <v>166</v>
      </c>
      <c r="B41" s="358"/>
      <c r="C41" s="370"/>
      <c r="D41" s="92">
        <f>D15+D28</f>
        <v>487180</v>
      </c>
      <c r="E41" s="92">
        <f>E15+E28</f>
        <v>499721</v>
      </c>
      <c r="F41" s="92">
        <f>F15+F28</f>
        <v>558954.15</v>
      </c>
      <c r="G41" s="245">
        <f>G15+G28</f>
        <v>275211.77999999997</v>
      </c>
      <c r="H41" s="93">
        <f>G41/F41*100</f>
        <v>49.23691504929339</v>
      </c>
    </row>
    <row r="42" spans="1:8" ht="7.5" customHeight="1">
      <c r="A42" s="357"/>
      <c r="B42" s="358"/>
      <c r="C42" s="358"/>
      <c r="D42" s="358"/>
      <c r="E42" s="358"/>
      <c r="F42" s="358"/>
      <c r="G42" s="358"/>
      <c r="H42" s="359"/>
    </row>
    <row r="43" spans="1:8" s="1" customFormat="1" ht="13.5" thickBot="1">
      <c r="A43" s="88" t="s">
        <v>167</v>
      </c>
      <c r="B43" s="371" t="s">
        <v>589</v>
      </c>
      <c r="C43" s="372"/>
      <c r="D43" s="94">
        <f>D40-D41</f>
        <v>0</v>
      </c>
      <c r="E43" s="94">
        <f>E40-E41</f>
        <v>0</v>
      </c>
      <c r="F43" s="94">
        <f>F40-F41</f>
        <v>29.729999999981374</v>
      </c>
      <c r="G43" s="244">
        <f>G40-G41</f>
        <v>60960.909999999974</v>
      </c>
      <c r="H43" s="95"/>
    </row>
  </sheetData>
  <sheetProtection/>
  <mergeCells count="16">
    <mergeCell ref="A42:H42"/>
    <mergeCell ref="B43:C43"/>
    <mergeCell ref="B28:C28"/>
    <mergeCell ref="A33:H33"/>
    <mergeCell ref="B40:C40"/>
    <mergeCell ref="B41:C41"/>
    <mergeCell ref="B34:C34"/>
    <mergeCell ref="B36:C36"/>
    <mergeCell ref="A26:H26"/>
    <mergeCell ref="B27:C27"/>
    <mergeCell ref="A1:H1"/>
    <mergeCell ref="A3:C3"/>
    <mergeCell ref="B5:C5"/>
    <mergeCell ref="B15:C15"/>
    <mergeCell ref="A24:H24"/>
    <mergeCell ref="B25:C2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D43" sqref="D43:E43"/>
    </sheetView>
  </sheetViews>
  <sheetFormatPr defaultColWidth="9.00390625" defaultRowHeight="12.75"/>
  <cols>
    <col min="1" max="1" width="8.125" style="0" customWidth="1"/>
    <col min="2" max="2" width="11.625" style="0" customWidth="1"/>
    <col min="3" max="3" width="5.375" style="0" customWidth="1"/>
    <col min="4" max="4" width="8.875" style="0" customWidth="1"/>
    <col min="5" max="5" width="7.75390625" style="0" customWidth="1"/>
    <col min="6" max="6" width="4.875" style="0" customWidth="1"/>
    <col min="7" max="7" width="45.25390625" style="0" customWidth="1"/>
    <col min="8" max="8" width="9.625" style="0" customWidth="1"/>
    <col min="9" max="9" width="10.125" style="0" customWidth="1"/>
    <col min="10" max="10" width="8.875" style="0" customWidth="1"/>
    <col min="11" max="11" width="9.00390625" style="0" customWidth="1"/>
    <col min="12" max="12" width="7.875" style="0" customWidth="1"/>
  </cols>
  <sheetData>
    <row r="1" spans="1:12" s="1" customFormat="1" ht="39" customHeight="1">
      <c r="A1" s="26" t="s">
        <v>20</v>
      </c>
      <c r="B1" s="27" t="s">
        <v>19</v>
      </c>
      <c r="C1" s="27" t="s">
        <v>21</v>
      </c>
      <c r="D1" s="27" t="s">
        <v>22</v>
      </c>
      <c r="E1" s="27" t="s">
        <v>442</v>
      </c>
      <c r="F1" s="27" t="s">
        <v>443</v>
      </c>
      <c r="G1" s="27" t="s">
        <v>444</v>
      </c>
      <c r="H1" s="28" t="s">
        <v>445</v>
      </c>
      <c r="I1" s="228" t="s">
        <v>353</v>
      </c>
      <c r="J1" s="28" t="s">
        <v>446</v>
      </c>
      <c r="K1" s="28" t="s">
        <v>447</v>
      </c>
      <c r="L1" s="233" t="s">
        <v>23</v>
      </c>
    </row>
    <row r="2" spans="1:12" ht="12" customHeight="1">
      <c r="A2" s="30" t="s">
        <v>449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8" customHeight="1">
      <c r="A3" s="49" t="s">
        <v>5</v>
      </c>
      <c r="B3" s="50" t="s">
        <v>448</v>
      </c>
      <c r="C3" s="50" t="s">
        <v>448</v>
      </c>
      <c r="D3" s="50" t="s">
        <v>448</v>
      </c>
      <c r="E3" s="50" t="s">
        <v>448</v>
      </c>
      <c r="F3" s="50" t="s">
        <v>448</v>
      </c>
      <c r="G3" s="50" t="s">
        <v>6</v>
      </c>
      <c r="H3" s="51">
        <f>H4+H9+H19+H29+H34+H37</f>
        <v>11951</v>
      </c>
      <c r="I3" s="51">
        <f>I4+I9+I19+I29+I34+I37</f>
        <v>12251</v>
      </c>
      <c r="J3" s="51">
        <f>J4+J9+J19+J29+J34+J37</f>
        <v>14485</v>
      </c>
      <c r="K3" s="51">
        <f>K4+K9+K19+K29+K34+K37</f>
        <v>5522.39</v>
      </c>
      <c r="L3" s="63">
        <f>K3/J3*100</f>
        <v>38.124887814981015</v>
      </c>
    </row>
    <row r="4" spans="1:12" s="18" customFormat="1" ht="12.75">
      <c r="A4" s="32" t="s">
        <v>448</v>
      </c>
      <c r="B4" s="21" t="s">
        <v>450</v>
      </c>
      <c r="C4" s="21" t="s">
        <v>448</v>
      </c>
      <c r="D4" s="21" t="s">
        <v>448</v>
      </c>
      <c r="E4" s="21" t="s">
        <v>448</v>
      </c>
      <c r="F4" s="21" t="s">
        <v>448</v>
      </c>
      <c r="G4" s="21" t="s">
        <v>7</v>
      </c>
      <c r="H4" s="22">
        <f>SUM(H5:H8)</f>
        <v>664</v>
      </c>
      <c r="I4" s="22">
        <f>SUM(I5:I8)</f>
        <v>664</v>
      </c>
      <c r="J4" s="22">
        <f>SUM(J5:J8)</f>
        <v>1898</v>
      </c>
      <c r="K4" s="22">
        <f>SUM(K5:K8)</f>
        <v>1236.7</v>
      </c>
      <c r="L4" s="68">
        <f>K4/J4*100</f>
        <v>65.15806111696523</v>
      </c>
    </row>
    <row r="5" spans="1:12" s="2" customFormat="1" ht="12.75">
      <c r="A5" s="30" t="s">
        <v>448</v>
      </c>
      <c r="B5" s="4" t="s">
        <v>448</v>
      </c>
      <c r="C5" s="4" t="s">
        <v>448</v>
      </c>
      <c r="D5" s="4" t="s">
        <v>8</v>
      </c>
      <c r="E5" s="4" t="s">
        <v>462</v>
      </c>
      <c r="F5" s="4" t="s">
        <v>454</v>
      </c>
      <c r="G5" s="4" t="s">
        <v>62</v>
      </c>
      <c r="H5" s="24">
        <v>198</v>
      </c>
      <c r="I5" s="24">
        <v>198</v>
      </c>
      <c r="J5" s="24">
        <v>198</v>
      </c>
      <c r="K5" s="24">
        <v>0</v>
      </c>
      <c r="L5" s="35"/>
    </row>
    <row r="6" spans="1:12" s="2" customFormat="1" ht="12.75">
      <c r="A6" s="30"/>
      <c r="B6" s="4"/>
      <c r="C6" s="4"/>
      <c r="D6" s="4" t="s">
        <v>8</v>
      </c>
      <c r="E6" s="4" t="s">
        <v>465</v>
      </c>
      <c r="F6" s="4" t="s">
        <v>454</v>
      </c>
      <c r="G6" s="43" t="s">
        <v>684</v>
      </c>
      <c r="H6" s="24">
        <v>100</v>
      </c>
      <c r="I6" s="24">
        <v>100</v>
      </c>
      <c r="J6" s="24">
        <v>100</v>
      </c>
      <c r="K6" s="24">
        <v>2.72</v>
      </c>
      <c r="L6" s="35"/>
    </row>
    <row r="7" spans="1:12" s="2" customFormat="1" ht="12.75">
      <c r="A7" s="30"/>
      <c r="B7" s="4"/>
      <c r="C7" s="4"/>
      <c r="D7" s="4" t="s">
        <v>8</v>
      </c>
      <c r="E7" s="4" t="s">
        <v>470</v>
      </c>
      <c r="F7" s="4" t="s">
        <v>454</v>
      </c>
      <c r="G7" s="43" t="s">
        <v>343</v>
      </c>
      <c r="H7" s="24">
        <v>366</v>
      </c>
      <c r="I7" s="24">
        <v>366</v>
      </c>
      <c r="J7" s="24">
        <v>366</v>
      </c>
      <c r="K7" s="24">
        <v>0</v>
      </c>
      <c r="L7" s="35"/>
    </row>
    <row r="8" spans="1:12" s="2" customFormat="1" ht="25.5">
      <c r="A8" s="30"/>
      <c r="B8" s="4"/>
      <c r="C8" s="4"/>
      <c r="D8" s="4" t="s">
        <v>8</v>
      </c>
      <c r="E8" s="4" t="s">
        <v>743</v>
      </c>
      <c r="F8" s="4" t="s">
        <v>454</v>
      </c>
      <c r="G8" s="43" t="s">
        <v>586</v>
      </c>
      <c r="H8" s="24">
        <v>0</v>
      </c>
      <c r="I8" s="24">
        <v>0</v>
      </c>
      <c r="J8" s="24">
        <v>1234</v>
      </c>
      <c r="K8" s="24">
        <v>1233.98</v>
      </c>
      <c r="L8" s="35"/>
    </row>
    <row r="9" spans="1:12" s="18" customFormat="1" ht="12.75">
      <c r="A9" s="32" t="s">
        <v>448</v>
      </c>
      <c r="B9" s="21" t="s">
        <v>481</v>
      </c>
      <c r="C9" s="21" t="s">
        <v>448</v>
      </c>
      <c r="D9" s="21" t="s">
        <v>448</v>
      </c>
      <c r="E9" s="21" t="s">
        <v>448</v>
      </c>
      <c r="F9" s="21" t="s">
        <v>448</v>
      </c>
      <c r="G9" s="21" t="s">
        <v>9</v>
      </c>
      <c r="H9" s="22">
        <f>H10+H11</f>
        <v>935</v>
      </c>
      <c r="I9" s="22">
        <f>I10+I11</f>
        <v>935</v>
      </c>
      <c r="J9" s="22">
        <f>J10+J11</f>
        <v>935</v>
      </c>
      <c r="K9" s="22">
        <f>K10+K11</f>
        <v>160.15</v>
      </c>
      <c r="L9" s="33">
        <f>K9/J9*100</f>
        <v>17.128342245989305</v>
      </c>
    </row>
    <row r="10" spans="1:12" s="18" customFormat="1" ht="12.75">
      <c r="A10" s="53"/>
      <c r="B10" s="54"/>
      <c r="C10" s="54"/>
      <c r="D10" s="202" t="s">
        <v>8</v>
      </c>
      <c r="E10" s="202" t="s">
        <v>458</v>
      </c>
      <c r="F10" s="202" t="s">
        <v>454</v>
      </c>
      <c r="G10" s="202" t="s">
        <v>663</v>
      </c>
      <c r="H10" s="204">
        <v>5</v>
      </c>
      <c r="I10" s="235">
        <v>5</v>
      </c>
      <c r="J10" s="235">
        <v>5</v>
      </c>
      <c r="K10" s="204">
        <v>0.38</v>
      </c>
      <c r="L10" s="192">
        <f aca="true" t="shared" si="0" ref="L10:L18">K10/J10*100</f>
        <v>7.6</v>
      </c>
    </row>
    <row r="11" spans="1:12" s="18" customFormat="1" ht="12.75">
      <c r="A11" s="53"/>
      <c r="B11" s="54"/>
      <c r="C11" s="54"/>
      <c r="D11" s="54"/>
      <c r="E11" s="54" t="s">
        <v>36</v>
      </c>
      <c r="F11" s="54" t="s">
        <v>454</v>
      </c>
      <c r="G11" s="54" t="s">
        <v>37</v>
      </c>
      <c r="H11" s="55">
        <f>SUM(H12:H18)</f>
        <v>930</v>
      </c>
      <c r="I11" s="55">
        <f>SUM(I12:I18)</f>
        <v>930</v>
      </c>
      <c r="J11" s="55">
        <f>SUM(J12:J18)</f>
        <v>930</v>
      </c>
      <c r="K11" s="55">
        <f>SUM(K12:K18)</f>
        <v>159.77</v>
      </c>
      <c r="L11" s="234">
        <f t="shared" si="0"/>
        <v>17.179569892473122</v>
      </c>
    </row>
    <row r="12" spans="1:12" s="2" customFormat="1" ht="12.75">
      <c r="A12" s="30" t="s">
        <v>448</v>
      </c>
      <c r="B12" s="4" t="s">
        <v>448</v>
      </c>
      <c r="C12" s="4" t="s">
        <v>448</v>
      </c>
      <c r="D12" s="4" t="s">
        <v>8</v>
      </c>
      <c r="E12" s="4" t="s">
        <v>704</v>
      </c>
      <c r="F12" s="4" t="s">
        <v>454</v>
      </c>
      <c r="G12" s="4" t="s">
        <v>179</v>
      </c>
      <c r="H12" s="24">
        <v>70</v>
      </c>
      <c r="I12" s="24">
        <v>70</v>
      </c>
      <c r="J12" s="24">
        <v>107</v>
      </c>
      <c r="K12" s="24">
        <v>72</v>
      </c>
      <c r="L12" s="192">
        <f t="shared" si="0"/>
        <v>67.28971962616822</v>
      </c>
    </row>
    <row r="13" spans="1:12" s="2" customFormat="1" ht="12.75">
      <c r="A13" s="30"/>
      <c r="B13" s="4"/>
      <c r="C13" s="4"/>
      <c r="D13" s="4" t="s">
        <v>8</v>
      </c>
      <c r="E13" s="4" t="s">
        <v>705</v>
      </c>
      <c r="F13" s="4" t="s">
        <v>454</v>
      </c>
      <c r="G13" s="4" t="s">
        <v>381</v>
      </c>
      <c r="H13" s="24">
        <v>30</v>
      </c>
      <c r="I13" s="24">
        <v>30</v>
      </c>
      <c r="J13" s="24">
        <v>33</v>
      </c>
      <c r="K13" s="24">
        <v>32.77</v>
      </c>
      <c r="L13" s="192">
        <f t="shared" si="0"/>
        <v>99.30303030303031</v>
      </c>
    </row>
    <row r="14" spans="1:12" s="2" customFormat="1" ht="12.75">
      <c r="A14" s="30" t="s">
        <v>448</v>
      </c>
      <c r="B14" s="4" t="s">
        <v>448</v>
      </c>
      <c r="C14" s="4" t="s">
        <v>448</v>
      </c>
      <c r="D14" s="4" t="s">
        <v>8</v>
      </c>
      <c r="E14" s="4" t="s">
        <v>462</v>
      </c>
      <c r="F14" s="4" t="s">
        <v>454</v>
      </c>
      <c r="G14" s="43" t="s">
        <v>62</v>
      </c>
      <c r="H14" s="24">
        <v>100</v>
      </c>
      <c r="I14" s="24">
        <v>100</v>
      </c>
      <c r="J14" s="24">
        <v>60</v>
      </c>
      <c r="K14" s="24">
        <v>0</v>
      </c>
      <c r="L14" s="192">
        <f t="shared" si="0"/>
        <v>0</v>
      </c>
    </row>
    <row r="15" spans="1:12" s="2" customFormat="1" ht="12.75">
      <c r="A15" s="30"/>
      <c r="B15" s="4"/>
      <c r="C15" s="4"/>
      <c r="D15" s="4" t="s">
        <v>8</v>
      </c>
      <c r="E15" s="4" t="s">
        <v>10</v>
      </c>
      <c r="F15" s="4" t="s">
        <v>454</v>
      </c>
      <c r="G15" s="4" t="s">
        <v>664</v>
      </c>
      <c r="H15" s="24">
        <v>30</v>
      </c>
      <c r="I15" s="24">
        <v>30</v>
      </c>
      <c r="J15" s="24">
        <v>30</v>
      </c>
      <c r="K15" s="24">
        <v>0</v>
      </c>
      <c r="L15" s="192">
        <f t="shared" si="0"/>
        <v>0</v>
      </c>
    </row>
    <row r="16" spans="1:12" s="2" customFormat="1" ht="12.75">
      <c r="A16" s="30"/>
      <c r="B16" s="4"/>
      <c r="C16" s="4"/>
      <c r="D16" s="4" t="s">
        <v>8</v>
      </c>
      <c r="E16" s="4" t="s">
        <v>710</v>
      </c>
      <c r="F16" s="4" t="s">
        <v>454</v>
      </c>
      <c r="G16" s="4" t="s">
        <v>417</v>
      </c>
      <c r="H16" s="24">
        <v>200</v>
      </c>
      <c r="I16" s="24">
        <v>200</v>
      </c>
      <c r="J16" s="24">
        <v>200</v>
      </c>
      <c r="K16" s="24">
        <v>0</v>
      </c>
      <c r="L16" s="192">
        <f t="shared" si="0"/>
        <v>0</v>
      </c>
    </row>
    <row r="17" spans="1:12" s="2" customFormat="1" ht="12.75">
      <c r="A17" s="30"/>
      <c r="B17" s="4"/>
      <c r="C17" s="4"/>
      <c r="D17" s="4" t="s">
        <v>8</v>
      </c>
      <c r="E17" s="4" t="s">
        <v>470</v>
      </c>
      <c r="F17" s="4" t="s">
        <v>454</v>
      </c>
      <c r="G17" s="4" t="s">
        <v>75</v>
      </c>
      <c r="H17" s="24">
        <v>100</v>
      </c>
      <c r="I17" s="24">
        <v>100</v>
      </c>
      <c r="J17" s="24">
        <v>100</v>
      </c>
      <c r="K17" s="24">
        <v>7</v>
      </c>
      <c r="L17" s="192">
        <f t="shared" si="0"/>
        <v>7.000000000000001</v>
      </c>
    </row>
    <row r="18" spans="1:12" s="2" customFormat="1" ht="12.75">
      <c r="A18" s="30" t="s">
        <v>448</v>
      </c>
      <c r="B18" s="4" t="s">
        <v>448</v>
      </c>
      <c r="C18" s="4" t="s">
        <v>448</v>
      </c>
      <c r="D18" s="4" t="s">
        <v>8</v>
      </c>
      <c r="E18" s="4" t="s">
        <v>476</v>
      </c>
      <c r="F18" s="4" t="s">
        <v>454</v>
      </c>
      <c r="G18" s="4" t="s">
        <v>362</v>
      </c>
      <c r="H18" s="24">
        <v>400</v>
      </c>
      <c r="I18" s="24">
        <v>400</v>
      </c>
      <c r="J18" s="24">
        <v>400</v>
      </c>
      <c r="K18" s="24">
        <v>48</v>
      </c>
      <c r="L18" s="192">
        <f t="shared" si="0"/>
        <v>12</v>
      </c>
    </row>
    <row r="19" spans="1:12" s="18" customFormat="1" ht="12" customHeight="1">
      <c r="A19" s="32" t="s">
        <v>448</v>
      </c>
      <c r="B19" s="21" t="s">
        <v>703</v>
      </c>
      <c r="C19" s="21" t="s">
        <v>448</v>
      </c>
      <c r="D19" s="21" t="s">
        <v>448</v>
      </c>
      <c r="E19" s="21" t="s">
        <v>448</v>
      </c>
      <c r="F19" s="21" t="s">
        <v>448</v>
      </c>
      <c r="G19" s="21" t="s">
        <v>11</v>
      </c>
      <c r="H19" s="22">
        <f>H20+H21</f>
        <v>3152</v>
      </c>
      <c r="I19" s="22">
        <f>I20+I21</f>
        <v>3152</v>
      </c>
      <c r="J19" s="22">
        <f>J20+J21</f>
        <v>3152</v>
      </c>
      <c r="K19" s="22">
        <f>K20+K21</f>
        <v>1280.24</v>
      </c>
      <c r="L19" s="33">
        <f>K19/J19*100</f>
        <v>40.61675126903553</v>
      </c>
    </row>
    <row r="20" spans="1:12" s="67" customFormat="1" ht="12.75">
      <c r="A20" s="64" t="s">
        <v>448</v>
      </c>
      <c r="B20" s="65" t="s">
        <v>448</v>
      </c>
      <c r="C20" s="65" t="s">
        <v>448</v>
      </c>
      <c r="D20" s="190" t="s">
        <v>12</v>
      </c>
      <c r="E20" s="190" t="s">
        <v>27</v>
      </c>
      <c r="F20" s="190" t="s">
        <v>454</v>
      </c>
      <c r="G20" s="190" t="s">
        <v>94</v>
      </c>
      <c r="H20" s="193">
        <v>10</v>
      </c>
      <c r="I20" s="193">
        <v>10</v>
      </c>
      <c r="J20" s="193">
        <v>10</v>
      </c>
      <c r="K20" s="193">
        <v>0</v>
      </c>
      <c r="L20" s="194">
        <f>K20/J20*100</f>
        <v>0</v>
      </c>
    </row>
    <row r="21" spans="1:12" s="67" customFormat="1" ht="12.75">
      <c r="A21" s="64"/>
      <c r="B21" s="65"/>
      <c r="C21" s="65"/>
      <c r="D21" s="65"/>
      <c r="E21" s="65" t="s">
        <v>36</v>
      </c>
      <c r="F21" s="65"/>
      <c r="G21" s="65" t="s">
        <v>37</v>
      </c>
      <c r="H21" s="66">
        <f>SUM(H22:H28)</f>
        <v>3142</v>
      </c>
      <c r="I21" s="66">
        <f>SUM(I22:I28)</f>
        <v>3142</v>
      </c>
      <c r="J21" s="66">
        <f>SUM(J22:J28)</f>
        <v>3142</v>
      </c>
      <c r="K21" s="66">
        <f>SUM(K22:K28)</f>
        <v>1280.24</v>
      </c>
      <c r="L21" s="72">
        <f>K21/J21*100</f>
        <v>40.74602164226607</v>
      </c>
    </row>
    <row r="22" spans="1:12" s="2" customFormat="1" ht="12.75">
      <c r="A22" s="30" t="s">
        <v>448</v>
      </c>
      <c r="B22" s="4" t="s">
        <v>448</v>
      </c>
      <c r="C22" s="4" t="s">
        <v>448</v>
      </c>
      <c r="D22" s="4" t="s">
        <v>12</v>
      </c>
      <c r="E22" s="4" t="s">
        <v>704</v>
      </c>
      <c r="F22" s="4" t="s">
        <v>454</v>
      </c>
      <c r="G22" s="4" t="s">
        <v>180</v>
      </c>
      <c r="H22" s="24">
        <v>500</v>
      </c>
      <c r="I22" s="24">
        <v>500</v>
      </c>
      <c r="J22" s="24">
        <v>500</v>
      </c>
      <c r="K22" s="24">
        <v>236.24</v>
      </c>
      <c r="L22" s="194">
        <f aca="true" t="shared" si="1" ref="L22:L27">K22/J22*100</f>
        <v>47.248000000000005</v>
      </c>
    </row>
    <row r="23" spans="1:12" s="2" customFormat="1" ht="12.75">
      <c r="A23" s="30" t="s">
        <v>448</v>
      </c>
      <c r="B23" s="4" t="s">
        <v>448</v>
      </c>
      <c r="C23" s="4" t="s">
        <v>448</v>
      </c>
      <c r="D23" s="4" t="s">
        <v>12</v>
      </c>
      <c r="E23" s="4" t="s">
        <v>704</v>
      </c>
      <c r="F23" s="4" t="s">
        <v>454</v>
      </c>
      <c r="G23" s="4" t="s">
        <v>665</v>
      </c>
      <c r="H23" s="24">
        <v>200</v>
      </c>
      <c r="I23" s="24">
        <v>200</v>
      </c>
      <c r="J23" s="24">
        <v>200</v>
      </c>
      <c r="K23" s="24">
        <v>0</v>
      </c>
      <c r="L23" s="194">
        <f t="shared" si="1"/>
        <v>0</v>
      </c>
    </row>
    <row r="24" spans="1:12" s="2" customFormat="1" ht="12.75">
      <c r="A24" s="30" t="s">
        <v>448</v>
      </c>
      <c r="B24" s="4" t="s">
        <v>448</v>
      </c>
      <c r="C24" s="4" t="s">
        <v>448</v>
      </c>
      <c r="D24" s="4" t="s">
        <v>12</v>
      </c>
      <c r="E24" s="4" t="s">
        <v>462</v>
      </c>
      <c r="F24" s="4" t="s">
        <v>454</v>
      </c>
      <c r="G24" s="4" t="s">
        <v>38</v>
      </c>
      <c r="H24" s="24">
        <v>100</v>
      </c>
      <c r="I24" s="24">
        <v>100</v>
      </c>
      <c r="J24" s="24">
        <v>100</v>
      </c>
      <c r="K24" s="24">
        <v>0</v>
      </c>
      <c r="L24" s="194">
        <f t="shared" si="1"/>
        <v>0</v>
      </c>
    </row>
    <row r="25" spans="1:12" s="2" customFormat="1" ht="12.75">
      <c r="A25" s="30" t="s">
        <v>448</v>
      </c>
      <c r="B25" s="4" t="s">
        <v>448</v>
      </c>
      <c r="C25" s="4" t="s">
        <v>448</v>
      </c>
      <c r="D25" s="4" t="s">
        <v>12</v>
      </c>
      <c r="E25" s="4" t="s">
        <v>710</v>
      </c>
      <c r="F25" s="4" t="s">
        <v>454</v>
      </c>
      <c r="G25" s="43" t="s">
        <v>417</v>
      </c>
      <c r="H25" s="24">
        <v>500</v>
      </c>
      <c r="I25" s="24">
        <v>500</v>
      </c>
      <c r="J25" s="24">
        <v>500</v>
      </c>
      <c r="K25" s="5">
        <v>0</v>
      </c>
      <c r="L25" s="194">
        <f t="shared" si="1"/>
        <v>0</v>
      </c>
    </row>
    <row r="26" spans="1:12" s="2" customFormat="1" ht="12.75">
      <c r="A26" s="30" t="s">
        <v>448</v>
      </c>
      <c r="B26" s="4" t="s">
        <v>448</v>
      </c>
      <c r="C26" s="4" t="s">
        <v>448</v>
      </c>
      <c r="D26" s="4" t="s">
        <v>12</v>
      </c>
      <c r="E26" s="4" t="s">
        <v>470</v>
      </c>
      <c r="F26" s="4" t="s">
        <v>454</v>
      </c>
      <c r="G26" s="43" t="s">
        <v>343</v>
      </c>
      <c r="H26" s="24">
        <v>100</v>
      </c>
      <c r="I26" s="24">
        <v>100</v>
      </c>
      <c r="J26" s="24">
        <v>100</v>
      </c>
      <c r="K26" s="24">
        <v>0</v>
      </c>
      <c r="L26" s="194">
        <f t="shared" si="1"/>
        <v>0</v>
      </c>
    </row>
    <row r="27" spans="1:12" s="2" customFormat="1" ht="12.75">
      <c r="A27" s="30"/>
      <c r="B27" s="4" t="s">
        <v>448</v>
      </c>
      <c r="C27" s="4" t="s">
        <v>448</v>
      </c>
      <c r="D27" s="4" t="s">
        <v>12</v>
      </c>
      <c r="E27" s="4" t="s">
        <v>476</v>
      </c>
      <c r="F27" s="4" t="s">
        <v>454</v>
      </c>
      <c r="G27" s="43" t="s">
        <v>78</v>
      </c>
      <c r="H27" s="24">
        <v>350</v>
      </c>
      <c r="I27" s="24">
        <v>350</v>
      </c>
      <c r="J27" s="24">
        <v>350</v>
      </c>
      <c r="K27" s="24">
        <v>0</v>
      </c>
      <c r="L27" s="194">
        <f t="shared" si="1"/>
        <v>0</v>
      </c>
    </row>
    <row r="28" spans="1:12" s="2" customFormat="1" ht="16.5" customHeight="1">
      <c r="A28" s="30"/>
      <c r="B28" s="4" t="s">
        <v>448</v>
      </c>
      <c r="C28" s="4" t="s">
        <v>448</v>
      </c>
      <c r="D28" s="4" t="s">
        <v>12</v>
      </c>
      <c r="E28" s="4" t="s">
        <v>415</v>
      </c>
      <c r="F28" s="4" t="s">
        <v>454</v>
      </c>
      <c r="G28" s="43" t="s">
        <v>666</v>
      </c>
      <c r="H28" s="24">
        <v>1392</v>
      </c>
      <c r="I28" s="24">
        <v>1392</v>
      </c>
      <c r="J28" s="24">
        <v>1392</v>
      </c>
      <c r="K28" s="24">
        <v>1044</v>
      </c>
      <c r="L28" s="194">
        <f>K28/J28*100</f>
        <v>75</v>
      </c>
    </row>
    <row r="29" spans="1:12" s="18" customFormat="1" ht="12.75">
      <c r="A29" s="32" t="s">
        <v>448</v>
      </c>
      <c r="B29" s="21" t="s">
        <v>713</v>
      </c>
      <c r="C29" s="21" t="s">
        <v>448</v>
      </c>
      <c r="D29" s="21" t="s">
        <v>448</v>
      </c>
      <c r="E29" s="21" t="s">
        <v>448</v>
      </c>
      <c r="F29" s="21" t="s">
        <v>448</v>
      </c>
      <c r="G29" s="21" t="s">
        <v>13</v>
      </c>
      <c r="H29" s="22">
        <f>SUM(H30:H33)</f>
        <v>4000</v>
      </c>
      <c r="I29" s="22">
        <f>SUM(I30:I33)</f>
        <v>4000</v>
      </c>
      <c r="J29" s="22">
        <f>SUM(J30:J33)</f>
        <v>5000</v>
      </c>
      <c r="K29" s="356">
        <f>SUM(K30:K33)</f>
        <v>1028</v>
      </c>
      <c r="L29" s="270">
        <f>K29/J29*100</f>
        <v>20.560000000000002</v>
      </c>
    </row>
    <row r="30" spans="1:12" s="2" customFormat="1" ht="12.75">
      <c r="A30" s="30" t="s">
        <v>448</v>
      </c>
      <c r="B30" s="4" t="s">
        <v>448</v>
      </c>
      <c r="C30" s="4" t="s">
        <v>448</v>
      </c>
      <c r="D30" s="4" t="s">
        <v>14</v>
      </c>
      <c r="E30" s="4" t="s">
        <v>458</v>
      </c>
      <c r="F30" s="4" t="s">
        <v>454</v>
      </c>
      <c r="G30" s="4" t="s">
        <v>56</v>
      </c>
      <c r="H30" s="24">
        <v>5</v>
      </c>
      <c r="I30" s="24">
        <v>5</v>
      </c>
      <c r="J30" s="24">
        <v>5</v>
      </c>
      <c r="K30" s="24">
        <v>0</v>
      </c>
      <c r="L30" s="35"/>
    </row>
    <row r="31" spans="1:12" s="2" customFormat="1" ht="12.75">
      <c r="A31" s="30" t="s">
        <v>448</v>
      </c>
      <c r="B31" s="4" t="s">
        <v>448</v>
      </c>
      <c r="C31" s="4" t="s">
        <v>448</v>
      </c>
      <c r="D31" s="4" t="s">
        <v>14</v>
      </c>
      <c r="E31" s="4" t="s">
        <v>476</v>
      </c>
      <c r="F31" s="4" t="s">
        <v>454</v>
      </c>
      <c r="G31" s="4" t="s">
        <v>86</v>
      </c>
      <c r="H31" s="24">
        <v>3000</v>
      </c>
      <c r="I31" s="24">
        <v>3000</v>
      </c>
      <c r="J31" s="24">
        <v>3000</v>
      </c>
      <c r="K31" s="24">
        <v>0</v>
      </c>
      <c r="L31" s="35"/>
    </row>
    <row r="32" spans="1:12" s="2" customFormat="1" ht="25.5">
      <c r="A32" s="30" t="s">
        <v>448</v>
      </c>
      <c r="B32" s="4" t="s">
        <v>448</v>
      </c>
      <c r="C32" s="4" t="s">
        <v>448</v>
      </c>
      <c r="D32" s="4" t="s">
        <v>14</v>
      </c>
      <c r="E32" s="4" t="s">
        <v>415</v>
      </c>
      <c r="F32" s="4" t="s">
        <v>454</v>
      </c>
      <c r="G32" s="43" t="s">
        <v>667</v>
      </c>
      <c r="H32" s="24">
        <v>995</v>
      </c>
      <c r="I32" s="24">
        <v>995</v>
      </c>
      <c r="J32" s="24">
        <v>995</v>
      </c>
      <c r="K32" s="24">
        <v>28</v>
      </c>
      <c r="L32" s="35"/>
    </row>
    <row r="33" spans="1:12" s="2" customFormat="1" ht="25.5">
      <c r="A33" s="30" t="s">
        <v>448</v>
      </c>
      <c r="B33" s="4" t="s">
        <v>448</v>
      </c>
      <c r="C33" s="4" t="s">
        <v>448</v>
      </c>
      <c r="D33" s="4" t="s">
        <v>14</v>
      </c>
      <c r="E33" s="4" t="s">
        <v>423</v>
      </c>
      <c r="F33" s="4" t="s">
        <v>454</v>
      </c>
      <c r="G33" s="43" t="s">
        <v>587</v>
      </c>
      <c r="H33" s="24">
        <v>0</v>
      </c>
      <c r="I33" s="24">
        <v>0</v>
      </c>
      <c r="J33" s="24">
        <v>1000</v>
      </c>
      <c r="K33" s="24">
        <v>1000</v>
      </c>
      <c r="L33" s="35"/>
    </row>
    <row r="34" spans="1:12" s="18" customFormat="1" ht="12.75">
      <c r="A34" s="32" t="s">
        <v>448</v>
      </c>
      <c r="B34" s="21" t="s">
        <v>725</v>
      </c>
      <c r="C34" s="21" t="s">
        <v>448</v>
      </c>
      <c r="D34" s="21" t="s">
        <v>448</v>
      </c>
      <c r="E34" s="21" t="s">
        <v>448</v>
      </c>
      <c r="F34" s="21" t="s">
        <v>448</v>
      </c>
      <c r="G34" s="21" t="s">
        <v>15</v>
      </c>
      <c r="H34" s="22">
        <v>2500</v>
      </c>
      <c r="I34" s="22">
        <v>2500</v>
      </c>
      <c r="J34" s="22">
        <v>2500</v>
      </c>
      <c r="K34" s="22">
        <f>K35</f>
        <v>1517.3</v>
      </c>
      <c r="L34" s="33">
        <f>K34/J34*100</f>
        <v>60.692</v>
      </c>
    </row>
    <row r="35" spans="1:12" s="2" customFormat="1" ht="26.25" thickBot="1">
      <c r="A35" s="30" t="s">
        <v>448</v>
      </c>
      <c r="B35" s="4" t="s">
        <v>448</v>
      </c>
      <c r="C35" s="4" t="s">
        <v>448</v>
      </c>
      <c r="D35" s="4" t="s">
        <v>14</v>
      </c>
      <c r="E35" s="4" t="s">
        <v>16</v>
      </c>
      <c r="F35" s="4" t="s">
        <v>480</v>
      </c>
      <c r="G35" s="43" t="s">
        <v>181</v>
      </c>
      <c r="H35" s="24">
        <v>2500</v>
      </c>
      <c r="I35" s="24">
        <v>2500</v>
      </c>
      <c r="J35" s="24">
        <v>2500</v>
      </c>
      <c r="K35" s="24">
        <f>1259.84+257.46</f>
        <v>1517.3</v>
      </c>
      <c r="L35" s="35"/>
    </row>
    <row r="36" spans="1:12" s="1" customFormat="1" ht="39" customHeight="1">
      <c r="A36" s="26" t="s">
        <v>20</v>
      </c>
      <c r="B36" s="27" t="s">
        <v>19</v>
      </c>
      <c r="C36" s="27" t="s">
        <v>21</v>
      </c>
      <c r="D36" s="27" t="s">
        <v>22</v>
      </c>
      <c r="E36" s="27" t="s">
        <v>442</v>
      </c>
      <c r="F36" s="27" t="s">
        <v>443</v>
      </c>
      <c r="G36" s="27" t="s">
        <v>444</v>
      </c>
      <c r="H36" s="28" t="s">
        <v>445</v>
      </c>
      <c r="I36" s="228" t="s">
        <v>353</v>
      </c>
      <c r="J36" s="28" t="s">
        <v>446</v>
      </c>
      <c r="K36" s="28" t="s">
        <v>447</v>
      </c>
      <c r="L36" s="233" t="s">
        <v>23</v>
      </c>
    </row>
    <row r="37" spans="1:12" s="18" customFormat="1" ht="13.5" customHeight="1">
      <c r="A37" s="32" t="s">
        <v>448</v>
      </c>
      <c r="B37" s="21" t="s">
        <v>735</v>
      </c>
      <c r="C37" s="21" t="s">
        <v>448</v>
      </c>
      <c r="D37" s="21" t="s">
        <v>448</v>
      </c>
      <c r="E37" s="21" t="s">
        <v>448</v>
      </c>
      <c r="F37" s="21" t="s">
        <v>448</v>
      </c>
      <c r="G37" s="62" t="s">
        <v>363</v>
      </c>
      <c r="H37" s="22">
        <f>SUM(H38:H39)</f>
        <v>700</v>
      </c>
      <c r="I37" s="22">
        <f>SUM(I38:I39)</f>
        <v>1000</v>
      </c>
      <c r="J37" s="22">
        <f>SUM(J38:J39)</f>
        <v>1000</v>
      </c>
      <c r="K37" s="22">
        <f>SUM(K38:K39)</f>
        <v>300</v>
      </c>
      <c r="L37" s="33">
        <f>K37/J37*100</f>
        <v>30</v>
      </c>
    </row>
    <row r="38" spans="1:12" s="2" customFormat="1" ht="12.75">
      <c r="A38" s="30" t="s">
        <v>448</v>
      </c>
      <c r="B38" s="4" t="s">
        <v>448</v>
      </c>
      <c r="C38" s="4" t="s">
        <v>448</v>
      </c>
      <c r="D38" s="4" t="s">
        <v>8</v>
      </c>
      <c r="E38" s="4" t="s">
        <v>423</v>
      </c>
      <c r="F38" s="4" t="s">
        <v>454</v>
      </c>
      <c r="G38" s="43" t="s">
        <v>668</v>
      </c>
      <c r="H38" s="24">
        <v>0</v>
      </c>
      <c r="I38" s="24">
        <v>300</v>
      </c>
      <c r="J38" s="24">
        <v>300</v>
      </c>
      <c r="K38" s="24">
        <v>300</v>
      </c>
      <c r="L38" s="35"/>
    </row>
    <row r="39" spans="1:12" s="2" customFormat="1" ht="13.5" thickBot="1">
      <c r="A39" s="40" t="s">
        <v>448</v>
      </c>
      <c r="B39" s="41" t="s">
        <v>448</v>
      </c>
      <c r="C39" s="41" t="s">
        <v>448</v>
      </c>
      <c r="D39" s="41" t="s">
        <v>8</v>
      </c>
      <c r="E39" s="41" t="s">
        <v>18</v>
      </c>
      <c r="F39" s="41" t="s">
        <v>454</v>
      </c>
      <c r="G39" s="252" t="s">
        <v>669</v>
      </c>
      <c r="H39" s="42">
        <v>700</v>
      </c>
      <c r="I39" s="42">
        <v>700</v>
      </c>
      <c r="J39" s="42">
        <v>700</v>
      </c>
      <c r="K39" s="42">
        <v>0</v>
      </c>
      <c r="L39" s="274"/>
    </row>
    <row r="41" ht="13.5" thickBot="1"/>
    <row r="42" spans="1:5" ht="12.75">
      <c r="A42" s="421" t="s">
        <v>168</v>
      </c>
      <c r="B42" s="425" t="s">
        <v>169</v>
      </c>
      <c r="C42" s="425"/>
      <c r="D42" s="425" t="s">
        <v>329</v>
      </c>
      <c r="E42" s="426"/>
    </row>
    <row r="43" spans="1:5" ht="13.5" thickBot="1">
      <c r="A43" s="422"/>
      <c r="B43" s="423" t="s">
        <v>422</v>
      </c>
      <c r="C43" s="423"/>
      <c r="D43" s="423" t="s">
        <v>328</v>
      </c>
      <c r="E43" s="424"/>
    </row>
    <row r="44" spans="1:4" ht="12.75">
      <c r="A44" s="302"/>
      <c r="B44" s="303"/>
      <c r="C44" s="303"/>
      <c r="D44" s="304"/>
    </row>
    <row r="45" spans="1:4" ht="12.75">
      <c r="A45" s="302"/>
      <c r="B45" s="303"/>
      <c r="C45" s="303"/>
      <c r="D45" s="304"/>
    </row>
    <row r="46" spans="1:4" ht="12.75">
      <c r="A46" s="302"/>
      <c r="B46" s="303"/>
      <c r="C46" s="303"/>
      <c r="D46" s="304"/>
    </row>
    <row r="47" spans="1:4" ht="12.75">
      <c r="A47" s="302"/>
      <c r="B47" s="303"/>
      <c r="C47" s="303"/>
      <c r="D47" s="304"/>
    </row>
    <row r="48" spans="1:4" ht="12.75">
      <c r="A48" s="302"/>
      <c r="B48" s="303"/>
      <c r="C48" s="303"/>
      <c r="D48" s="304"/>
    </row>
    <row r="49" spans="1:4" ht="12.75">
      <c r="A49" s="302"/>
      <c r="B49" s="303"/>
      <c r="C49" s="303"/>
      <c r="D49" s="304"/>
    </row>
    <row r="50" spans="1:4" ht="12.75">
      <c r="A50" s="302"/>
      <c r="B50" s="303"/>
      <c r="C50" s="303"/>
      <c r="D50" s="304"/>
    </row>
    <row r="51" spans="1:4" ht="12.75">
      <c r="A51" s="302"/>
      <c r="B51" s="303"/>
      <c r="C51" s="303"/>
      <c r="D51" s="304"/>
    </row>
    <row r="52" spans="1:4" ht="12.75">
      <c r="A52" s="302"/>
      <c r="B52" s="303"/>
      <c r="C52" s="303"/>
      <c r="D52" s="304"/>
    </row>
    <row r="53" spans="1:4" ht="12.75">
      <c r="A53" s="302"/>
      <c r="B53" s="303"/>
      <c r="C53" s="303"/>
      <c r="D53" s="304"/>
    </row>
    <row r="54" spans="1:4" ht="12.75">
      <c r="A54" s="302"/>
      <c r="B54" s="303"/>
      <c r="C54" s="303"/>
      <c r="D54" s="304"/>
    </row>
    <row r="55" spans="1:4" ht="12.75">
      <c r="A55" s="302"/>
      <c r="B55" s="303"/>
      <c r="C55" s="303"/>
      <c r="D55" s="304"/>
    </row>
    <row r="56" spans="1:4" ht="12.75">
      <c r="A56" s="302"/>
      <c r="B56" s="303"/>
      <c r="C56" s="303"/>
      <c r="D56" s="304"/>
    </row>
    <row r="57" spans="1:4" ht="12.75">
      <c r="A57" s="302"/>
      <c r="B57" s="303"/>
      <c r="C57" s="303"/>
      <c r="D57" s="304"/>
    </row>
    <row r="58" spans="1:4" ht="12.75">
      <c r="A58" s="302"/>
      <c r="B58" s="303"/>
      <c r="C58" s="303"/>
      <c r="D58" s="304"/>
    </row>
    <row r="59" spans="1:4" ht="12.75">
      <c r="A59" s="302"/>
      <c r="B59" s="303"/>
      <c r="C59" s="303"/>
      <c r="D59" s="304"/>
    </row>
    <row r="60" spans="1:4" ht="12.75">
      <c r="A60" s="302"/>
      <c r="B60" s="303"/>
      <c r="C60" s="303"/>
      <c r="D60" s="304"/>
    </row>
    <row r="61" spans="1:4" ht="12.75">
      <c r="A61" s="302"/>
      <c r="B61" s="303"/>
      <c r="C61" s="303"/>
      <c r="D61" s="304"/>
    </row>
    <row r="62" spans="1:4" ht="12.75">
      <c r="A62" s="302"/>
      <c r="B62" s="303"/>
      <c r="C62" s="303"/>
      <c r="D62" s="304"/>
    </row>
    <row r="63" spans="1:4" ht="12.75">
      <c r="A63" s="302"/>
      <c r="B63" s="303"/>
      <c r="C63" s="303"/>
      <c r="D63" s="304"/>
    </row>
    <row r="64" spans="1:4" ht="12.75">
      <c r="A64" s="302"/>
      <c r="B64" s="303"/>
      <c r="C64" s="303"/>
      <c r="D64" s="304"/>
    </row>
    <row r="65" spans="1:4" ht="12.75">
      <c r="A65" s="302"/>
      <c r="B65" s="303"/>
      <c r="C65" s="303"/>
      <c r="D65" s="304"/>
    </row>
    <row r="66" spans="1:4" ht="12.75">
      <c r="A66" s="302"/>
      <c r="B66" s="303"/>
      <c r="C66" s="303"/>
      <c r="D66" s="304"/>
    </row>
    <row r="67" spans="1:4" ht="12.75">
      <c r="A67" s="302"/>
      <c r="B67" s="303"/>
      <c r="C67" s="303"/>
      <c r="D67" s="304"/>
    </row>
    <row r="68" spans="1:4" ht="12.75">
      <c r="A68" s="302"/>
      <c r="B68" s="303"/>
      <c r="C68" s="303"/>
      <c r="D68" s="304"/>
    </row>
    <row r="69" spans="1:4" ht="12.75">
      <c r="A69" s="302"/>
      <c r="B69" s="303"/>
      <c r="C69" s="303"/>
      <c r="D69" s="304"/>
    </row>
    <row r="70" spans="1:4" ht="12.75">
      <c r="A70" s="302"/>
      <c r="B70" s="303"/>
      <c r="C70" s="303"/>
      <c r="D70" s="304"/>
    </row>
    <row r="71" spans="1:4" ht="12.75">
      <c r="A71" s="302"/>
      <c r="B71" s="303"/>
      <c r="C71" s="303"/>
      <c r="D71" s="304"/>
    </row>
    <row r="72" spans="1:4" ht="21" customHeight="1">
      <c r="A72" s="302"/>
      <c r="B72" s="303"/>
      <c r="C72" s="303"/>
      <c r="D72" s="304"/>
    </row>
    <row r="73" ht="13.5" customHeight="1"/>
    <row r="74" spans="1:8" ht="12.75">
      <c r="A74" s="118" t="s">
        <v>210</v>
      </c>
      <c r="B74" s="118" t="s">
        <v>279</v>
      </c>
      <c r="C74" s="118"/>
      <c r="D74" s="118"/>
      <c r="E74" s="118"/>
      <c r="F74" s="118"/>
      <c r="G74" s="118"/>
      <c r="H74" s="117"/>
    </row>
    <row r="75" spans="1:4" ht="12.75">
      <c r="A75" s="125" t="s">
        <v>280</v>
      </c>
      <c r="B75" s="125"/>
      <c r="C75" s="125" t="s">
        <v>7</v>
      </c>
      <c r="D75" s="125"/>
    </row>
    <row r="76" spans="1:7" ht="12.75">
      <c r="A76" s="1" t="s">
        <v>212</v>
      </c>
      <c r="B76" s="1"/>
      <c r="C76" s="1" t="s">
        <v>281</v>
      </c>
      <c r="D76" s="1"/>
      <c r="E76" s="1"/>
      <c r="F76" s="1"/>
      <c r="G76" s="1"/>
    </row>
    <row r="77" spans="1:3" ht="13.5" thickBot="1">
      <c r="A77" s="1" t="s">
        <v>223</v>
      </c>
      <c r="C77" t="s">
        <v>267</v>
      </c>
    </row>
    <row r="78" spans="1:7" ht="25.5">
      <c r="A78" s="381" t="s">
        <v>302</v>
      </c>
      <c r="B78" s="382"/>
      <c r="C78" s="113" t="s">
        <v>306</v>
      </c>
      <c r="D78" s="113" t="s">
        <v>303</v>
      </c>
      <c r="E78" s="119" t="s">
        <v>304</v>
      </c>
      <c r="F78" s="121" t="s">
        <v>305</v>
      </c>
      <c r="G78" s="123" t="s">
        <v>308</v>
      </c>
    </row>
    <row r="79" spans="1:7" ht="13.5" thickBot="1">
      <c r="A79" s="383"/>
      <c r="B79" s="384"/>
      <c r="C79" s="115"/>
      <c r="D79" s="115">
        <v>100</v>
      </c>
      <c r="E79" s="115"/>
      <c r="F79" s="122"/>
      <c r="G79" s="138">
        <v>0.95</v>
      </c>
    </row>
    <row r="80" ht="7.5" customHeight="1"/>
    <row r="81" spans="1:4" ht="12.75">
      <c r="A81" s="125" t="s">
        <v>282</v>
      </c>
      <c r="B81" s="125"/>
      <c r="C81" s="125" t="s">
        <v>9</v>
      </c>
      <c r="D81" s="125"/>
    </row>
    <row r="82" spans="1:7" ht="12.75">
      <c r="A82" s="1" t="s">
        <v>212</v>
      </c>
      <c r="B82" s="1"/>
      <c r="C82" s="1" t="s">
        <v>288</v>
      </c>
      <c r="D82" s="1"/>
      <c r="E82" s="1"/>
      <c r="F82" s="1"/>
      <c r="G82" s="1"/>
    </row>
    <row r="83" spans="1:3" ht="13.5" thickBot="1">
      <c r="A83" s="1" t="s">
        <v>223</v>
      </c>
      <c r="C83" t="s">
        <v>289</v>
      </c>
    </row>
    <row r="84" spans="1:7" ht="25.5">
      <c r="A84" s="381" t="s">
        <v>302</v>
      </c>
      <c r="B84" s="382"/>
      <c r="C84" s="113" t="s">
        <v>306</v>
      </c>
      <c r="D84" s="113" t="s">
        <v>303</v>
      </c>
      <c r="E84" s="119" t="s">
        <v>304</v>
      </c>
      <c r="F84" s="121" t="s">
        <v>305</v>
      </c>
      <c r="G84" s="123" t="s">
        <v>308</v>
      </c>
    </row>
    <row r="85" spans="1:7" ht="13.5" thickBot="1">
      <c r="A85" s="383"/>
      <c r="B85" s="384"/>
      <c r="C85" s="115">
        <v>16</v>
      </c>
      <c r="D85" s="115">
        <v>16</v>
      </c>
      <c r="E85" s="115">
        <v>16</v>
      </c>
      <c r="F85" s="122">
        <v>16</v>
      </c>
      <c r="G85" s="124" t="s">
        <v>382</v>
      </c>
    </row>
    <row r="86" ht="8.25" customHeight="1"/>
    <row r="87" spans="1:5" ht="12.75">
      <c r="A87" s="125" t="s">
        <v>290</v>
      </c>
      <c r="B87" s="125"/>
      <c r="C87" s="125" t="s">
        <v>11</v>
      </c>
      <c r="D87" s="125"/>
      <c r="E87" s="125"/>
    </row>
    <row r="88" spans="1:10" ht="12.75">
      <c r="A88" s="1" t="s">
        <v>212</v>
      </c>
      <c r="B88" s="1"/>
      <c r="C88" s="1" t="s">
        <v>291</v>
      </c>
      <c r="D88" s="1"/>
      <c r="E88" s="1"/>
      <c r="F88" s="1"/>
      <c r="G88" s="1"/>
      <c r="H88" s="1"/>
      <c r="I88" s="1"/>
      <c r="J88" s="1"/>
    </row>
    <row r="89" spans="1:3" ht="13.5" thickBot="1">
      <c r="A89" s="1" t="s">
        <v>223</v>
      </c>
      <c r="C89" t="s">
        <v>294</v>
      </c>
    </row>
    <row r="90" spans="1:7" ht="25.5">
      <c r="A90" s="381" t="s">
        <v>302</v>
      </c>
      <c r="B90" s="382"/>
      <c r="C90" s="113" t="s">
        <v>306</v>
      </c>
      <c r="D90" s="113" t="s">
        <v>303</v>
      </c>
      <c r="E90" s="119" t="s">
        <v>304</v>
      </c>
      <c r="F90" s="121" t="s">
        <v>305</v>
      </c>
      <c r="G90" s="123" t="s">
        <v>308</v>
      </c>
    </row>
    <row r="91" spans="1:7" ht="26.25" thickBot="1">
      <c r="A91" s="383"/>
      <c r="B91" s="384"/>
      <c r="C91" s="136" t="s">
        <v>322</v>
      </c>
      <c r="D91" s="115">
        <v>1992</v>
      </c>
      <c r="E91" s="115">
        <v>0</v>
      </c>
      <c r="F91" s="122">
        <v>0</v>
      </c>
      <c r="G91" s="138">
        <v>0</v>
      </c>
    </row>
    <row r="92" ht="8.25" customHeight="1"/>
    <row r="93" spans="1:5" ht="12.75">
      <c r="A93" s="125" t="s">
        <v>293</v>
      </c>
      <c r="B93" s="125"/>
      <c r="C93" s="125" t="s">
        <v>13</v>
      </c>
      <c r="D93" s="125"/>
      <c r="E93" s="125"/>
    </row>
    <row r="94" spans="1:3" s="1" customFormat="1" ht="12.75">
      <c r="A94" s="1" t="s">
        <v>212</v>
      </c>
      <c r="C94" s="1" t="s">
        <v>295</v>
      </c>
    </row>
    <row r="95" spans="1:3" ht="13.5" thickBot="1">
      <c r="A95" s="1" t="s">
        <v>223</v>
      </c>
      <c r="C95" t="s">
        <v>292</v>
      </c>
    </row>
    <row r="96" spans="1:7" ht="25.5">
      <c r="A96" s="381" t="s">
        <v>302</v>
      </c>
      <c r="B96" s="382"/>
      <c r="C96" s="113" t="s">
        <v>306</v>
      </c>
      <c r="D96" s="113" t="s">
        <v>303</v>
      </c>
      <c r="E96" s="119" t="s">
        <v>304</v>
      </c>
      <c r="F96" s="121" t="s">
        <v>305</v>
      </c>
      <c r="G96" s="123" t="s">
        <v>308</v>
      </c>
    </row>
    <row r="97" spans="1:7" ht="13.5" thickBot="1">
      <c r="A97" s="383"/>
      <c r="B97" s="384"/>
      <c r="C97" s="115">
        <v>0</v>
      </c>
      <c r="D97" s="115">
        <v>0</v>
      </c>
      <c r="E97" s="115">
        <v>0</v>
      </c>
      <c r="F97" s="122">
        <v>0</v>
      </c>
      <c r="G97" s="138">
        <v>0</v>
      </c>
    </row>
    <row r="99" spans="1:6" ht="12.75">
      <c r="A99" s="125" t="s">
        <v>296</v>
      </c>
      <c r="B99" s="125"/>
      <c r="C99" s="125" t="s">
        <v>15</v>
      </c>
      <c r="D99" s="125"/>
      <c r="E99" s="125"/>
      <c r="F99" s="125"/>
    </row>
    <row r="100" spans="1:3" s="1" customFormat="1" ht="12.75">
      <c r="A100" s="1" t="s">
        <v>212</v>
      </c>
      <c r="C100" s="1" t="s">
        <v>297</v>
      </c>
    </row>
    <row r="101" spans="1:3" ht="13.5" thickBot="1">
      <c r="A101" s="1" t="s">
        <v>223</v>
      </c>
      <c r="C101" t="s">
        <v>298</v>
      </c>
    </row>
    <row r="102" spans="1:7" ht="25.5">
      <c r="A102" s="381" t="s">
        <v>302</v>
      </c>
      <c r="B102" s="382"/>
      <c r="C102" s="409" t="s">
        <v>303</v>
      </c>
      <c r="D102" s="410"/>
      <c r="E102" s="119" t="s">
        <v>304</v>
      </c>
      <c r="F102" s="121" t="s">
        <v>305</v>
      </c>
      <c r="G102" s="123" t="s">
        <v>308</v>
      </c>
    </row>
    <row r="103" spans="1:7" ht="13.5" thickBot="1">
      <c r="A103" s="383"/>
      <c r="B103" s="384"/>
      <c r="C103" s="399">
        <v>4</v>
      </c>
      <c r="D103" s="400"/>
      <c r="E103" s="115">
        <v>4</v>
      </c>
      <c r="F103" s="122">
        <v>4</v>
      </c>
      <c r="G103" s="124" t="s">
        <v>383</v>
      </c>
    </row>
    <row r="105" spans="1:7" ht="12.75">
      <c r="A105" s="125" t="s">
        <v>299</v>
      </c>
      <c r="B105" s="125"/>
      <c r="C105" s="125" t="s">
        <v>17</v>
      </c>
      <c r="D105" s="125"/>
      <c r="E105" s="125"/>
      <c r="F105" s="125"/>
      <c r="G105" s="125"/>
    </row>
    <row r="106" spans="1:3" s="1" customFormat="1" ht="12.75">
      <c r="A106" s="1" t="s">
        <v>212</v>
      </c>
      <c r="C106" s="1" t="s">
        <v>300</v>
      </c>
    </row>
    <row r="107" spans="1:3" ht="13.5" thickBot="1">
      <c r="A107" s="1" t="s">
        <v>223</v>
      </c>
      <c r="C107" t="s">
        <v>301</v>
      </c>
    </row>
    <row r="108" spans="1:7" ht="25.5">
      <c r="A108" s="381" t="s">
        <v>302</v>
      </c>
      <c r="B108" s="382"/>
      <c r="C108" s="113" t="s">
        <v>306</v>
      </c>
      <c r="D108" s="113" t="s">
        <v>303</v>
      </c>
      <c r="E108" s="119" t="s">
        <v>304</v>
      </c>
      <c r="F108" s="121" t="s">
        <v>305</v>
      </c>
      <c r="G108" s="123" t="s">
        <v>308</v>
      </c>
    </row>
    <row r="109" spans="1:7" ht="13.5" thickBot="1">
      <c r="A109" s="383"/>
      <c r="B109" s="384"/>
      <c r="C109" s="115">
        <v>3</v>
      </c>
      <c r="D109" s="115">
        <v>3</v>
      </c>
      <c r="E109" s="115">
        <v>3</v>
      </c>
      <c r="F109" s="122">
        <v>3</v>
      </c>
      <c r="G109" s="124">
        <v>0</v>
      </c>
    </row>
  </sheetData>
  <sheetProtection/>
  <mergeCells count="13">
    <mergeCell ref="D43:E43"/>
    <mergeCell ref="C103:D103"/>
    <mergeCell ref="B42:C42"/>
    <mergeCell ref="B43:C43"/>
    <mergeCell ref="A96:B97"/>
    <mergeCell ref="A102:B103"/>
    <mergeCell ref="C102:D102"/>
    <mergeCell ref="D42:E42"/>
    <mergeCell ref="A108:B109"/>
    <mergeCell ref="A42:A43"/>
    <mergeCell ref="A84:B85"/>
    <mergeCell ref="A78:B79"/>
    <mergeCell ref="A90:B91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30.9.2011
VÝDAVKY - Program 8: Náboženské, zdravotnícke a sociálne služby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125" style="0" customWidth="1"/>
    <col min="3" max="3" width="8.125" style="0" bestFit="1" customWidth="1"/>
    <col min="4" max="4" width="5.625" style="0" bestFit="1" customWidth="1"/>
    <col min="5" max="5" width="47.625" style="0" bestFit="1" customWidth="1"/>
    <col min="6" max="6" width="10.375" style="0" bestFit="1" customWidth="1"/>
    <col min="7" max="8" width="10.125" style="0" customWidth="1"/>
    <col min="9" max="9" width="10.75390625" style="0" bestFit="1" customWidth="1"/>
    <col min="10" max="10" width="10.00390625" style="0" bestFit="1" customWidth="1"/>
    <col min="12" max="12" width="10.125" style="0" bestFit="1" customWidth="1"/>
  </cols>
  <sheetData>
    <row r="1" spans="1:10" s="1" customFormat="1" ht="38.25">
      <c r="A1" s="26" t="s">
        <v>95</v>
      </c>
      <c r="B1" s="27" t="s">
        <v>22</v>
      </c>
      <c r="C1" s="27" t="s">
        <v>442</v>
      </c>
      <c r="D1" s="27" t="s">
        <v>443</v>
      </c>
      <c r="E1" s="27" t="s">
        <v>444</v>
      </c>
      <c r="F1" s="28" t="s">
        <v>445</v>
      </c>
      <c r="G1" s="228" t="s">
        <v>353</v>
      </c>
      <c r="H1" s="228" t="s">
        <v>446</v>
      </c>
      <c r="I1" s="28" t="s">
        <v>447</v>
      </c>
      <c r="J1" s="29" t="s">
        <v>23</v>
      </c>
    </row>
    <row r="2" spans="1:10" ht="12.75">
      <c r="A2" s="378" t="s">
        <v>448</v>
      </c>
      <c r="B2" s="379"/>
      <c r="C2" s="379"/>
      <c r="D2" s="379"/>
      <c r="E2" s="379"/>
      <c r="F2" s="379"/>
      <c r="G2" s="379"/>
      <c r="H2" s="379"/>
      <c r="I2" s="379"/>
      <c r="J2" s="380"/>
    </row>
    <row r="3" spans="1:10" ht="18">
      <c r="A3" s="375" t="s">
        <v>331</v>
      </c>
      <c r="B3" s="376"/>
      <c r="C3" s="376"/>
      <c r="D3" s="376"/>
      <c r="E3" s="377"/>
      <c r="F3" s="20"/>
      <c r="G3" s="20"/>
      <c r="H3" s="20"/>
      <c r="I3" s="20"/>
      <c r="J3" s="31"/>
    </row>
    <row r="4" spans="1:10" s="52" customFormat="1" ht="15">
      <c r="A4" s="49" t="s">
        <v>159</v>
      </c>
      <c r="B4" s="50"/>
      <c r="C4" s="50"/>
      <c r="D4" s="50"/>
      <c r="E4" s="50" t="s">
        <v>371</v>
      </c>
      <c r="F4" s="89">
        <f>F5+F7+F13+F19+F26+F51+F55+F58</f>
        <v>417610</v>
      </c>
      <c r="G4" s="89">
        <f>G5+G7+G13+G19+G26+G51+G55+G58</f>
        <v>430151</v>
      </c>
      <c r="H4" s="89">
        <f>H5+H7+H13+H19+H26+H51+H55+H58</f>
        <v>443420</v>
      </c>
      <c r="I4" s="89">
        <f>I5+I7+I13+I19+I26+I51+I55+I58</f>
        <v>335418.25999999995</v>
      </c>
      <c r="J4" s="314">
        <f>I4/H4*100</f>
        <v>75.64346669072211</v>
      </c>
    </row>
    <row r="5" spans="1:10" s="69" customFormat="1" ht="12.75">
      <c r="A5" s="64"/>
      <c r="B5" s="65"/>
      <c r="C5" s="65" t="s">
        <v>143</v>
      </c>
      <c r="D5" s="65"/>
      <c r="E5" s="65" t="s">
        <v>144</v>
      </c>
      <c r="F5" s="70">
        <f>SUM(F6)</f>
        <v>190000</v>
      </c>
      <c r="G5" s="70">
        <f>SUM(G6)</f>
        <v>190000</v>
      </c>
      <c r="H5" s="70">
        <f>SUM(H6)</f>
        <v>190000</v>
      </c>
      <c r="I5" s="70">
        <f>SUM(I6)</f>
        <v>163960.1</v>
      </c>
      <c r="J5" s="234">
        <f aca="true" t="shared" si="0" ref="J5:J32">I5/H5*100</f>
        <v>86.2947894736842</v>
      </c>
    </row>
    <row r="6" spans="1:10" ht="12.75">
      <c r="A6" s="30" t="s">
        <v>448</v>
      </c>
      <c r="B6" s="4" t="s">
        <v>448</v>
      </c>
      <c r="C6" s="4" t="s">
        <v>96</v>
      </c>
      <c r="D6" s="4" t="s">
        <v>454</v>
      </c>
      <c r="E6" s="4" t="s">
        <v>97</v>
      </c>
      <c r="F6" s="24">
        <v>190000</v>
      </c>
      <c r="G6" s="24">
        <v>190000</v>
      </c>
      <c r="H6" s="24">
        <v>190000</v>
      </c>
      <c r="I6" s="24">
        <v>163960.1</v>
      </c>
      <c r="J6" s="192">
        <f t="shared" si="0"/>
        <v>86.2947894736842</v>
      </c>
    </row>
    <row r="7" spans="1:10" s="69" customFormat="1" ht="12.75">
      <c r="A7" s="64"/>
      <c r="B7" s="65"/>
      <c r="C7" s="65" t="s">
        <v>145</v>
      </c>
      <c r="D7" s="65"/>
      <c r="E7" s="65" t="s">
        <v>146</v>
      </c>
      <c r="F7" s="66">
        <f>SUM(F8:F12)</f>
        <v>17650</v>
      </c>
      <c r="G7" s="66">
        <f>SUM(G8:G12)</f>
        <v>17650</v>
      </c>
      <c r="H7" s="66">
        <f>SUM(H8:H12)</f>
        <v>17650</v>
      </c>
      <c r="I7" s="66">
        <f>SUM(I8:I12)</f>
        <v>14227.33</v>
      </c>
      <c r="J7" s="234">
        <f t="shared" si="0"/>
        <v>80.60810198300284</v>
      </c>
    </row>
    <row r="8" spans="1:10" ht="12.75">
      <c r="A8" s="30" t="s">
        <v>448</v>
      </c>
      <c r="B8" s="4" t="s">
        <v>448</v>
      </c>
      <c r="C8" s="4" t="s">
        <v>98</v>
      </c>
      <c r="D8" s="4" t="s">
        <v>454</v>
      </c>
      <c r="E8" s="4" t="s">
        <v>99</v>
      </c>
      <c r="F8" s="24">
        <v>3100</v>
      </c>
      <c r="G8" s="24">
        <v>3300</v>
      </c>
      <c r="H8" s="24">
        <v>3510</v>
      </c>
      <c r="I8" s="24">
        <v>3508.25</v>
      </c>
      <c r="J8" s="192">
        <f t="shared" si="0"/>
        <v>99.95014245014245</v>
      </c>
    </row>
    <row r="9" spans="1:10" ht="12.75">
      <c r="A9" s="30" t="s">
        <v>448</v>
      </c>
      <c r="B9" s="4" t="s">
        <v>448</v>
      </c>
      <c r="C9" s="4" t="s">
        <v>98</v>
      </c>
      <c r="D9" s="4" t="s">
        <v>454</v>
      </c>
      <c r="E9" s="4" t="s">
        <v>100</v>
      </c>
      <c r="F9" s="24">
        <v>3900</v>
      </c>
      <c r="G9" s="24">
        <v>3700</v>
      </c>
      <c r="H9" s="24">
        <v>3490</v>
      </c>
      <c r="I9" s="24">
        <v>2050.77</v>
      </c>
      <c r="J9" s="192">
        <f t="shared" si="0"/>
        <v>58.76131805157593</v>
      </c>
    </row>
    <row r="10" spans="1:10" ht="12.75">
      <c r="A10" s="30" t="s">
        <v>448</v>
      </c>
      <c r="B10" s="4" t="s">
        <v>448</v>
      </c>
      <c r="C10" s="4" t="s">
        <v>101</v>
      </c>
      <c r="D10" s="4" t="s">
        <v>454</v>
      </c>
      <c r="E10" s="4" t="s">
        <v>102</v>
      </c>
      <c r="F10" s="24">
        <v>6100</v>
      </c>
      <c r="G10" s="24">
        <v>6100</v>
      </c>
      <c r="H10" s="24">
        <v>6100</v>
      </c>
      <c r="I10" s="24">
        <v>5909.84</v>
      </c>
      <c r="J10" s="192">
        <f t="shared" si="0"/>
        <v>96.88262295081968</v>
      </c>
    </row>
    <row r="11" spans="1:10" ht="12.75">
      <c r="A11" s="30" t="s">
        <v>448</v>
      </c>
      <c r="B11" s="4" t="s">
        <v>448</v>
      </c>
      <c r="C11" s="4" t="s">
        <v>101</v>
      </c>
      <c r="D11" s="4" t="s">
        <v>454</v>
      </c>
      <c r="E11" s="4" t="s">
        <v>103</v>
      </c>
      <c r="F11" s="24">
        <v>4530</v>
      </c>
      <c r="G11" s="24">
        <v>4530</v>
      </c>
      <c r="H11" s="24">
        <v>4530</v>
      </c>
      <c r="I11" s="24">
        <v>2739.48</v>
      </c>
      <c r="J11" s="192">
        <f t="shared" si="0"/>
        <v>60.47417218543046</v>
      </c>
    </row>
    <row r="12" spans="1:10" ht="12.75">
      <c r="A12" s="30" t="s">
        <v>448</v>
      </c>
      <c r="B12" s="4" t="s">
        <v>448</v>
      </c>
      <c r="C12" s="4" t="s">
        <v>104</v>
      </c>
      <c r="D12" s="4" t="s">
        <v>454</v>
      </c>
      <c r="E12" s="4" t="s">
        <v>105</v>
      </c>
      <c r="F12" s="24">
        <v>20</v>
      </c>
      <c r="G12" s="24">
        <v>20</v>
      </c>
      <c r="H12" s="24">
        <v>20</v>
      </c>
      <c r="I12" s="24">
        <v>18.99</v>
      </c>
      <c r="J12" s="192">
        <f t="shared" si="0"/>
        <v>94.94999999999999</v>
      </c>
    </row>
    <row r="13" spans="1:10" s="69" customFormat="1" ht="12.75">
      <c r="A13" s="64"/>
      <c r="B13" s="65"/>
      <c r="C13" s="65" t="s">
        <v>147</v>
      </c>
      <c r="D13" s="65"/>
      <c r="E13" s="65" t="s">
        <v>148</v>
      </c>
      <c r="F13" s="66">
        <f>SUM(F14:F18)</f>
        <v>17810</v>
      </c>
      <c r="G13" s="66">
        <f>SUM(G14:G18)</f>
        <v>17810</v>
      </c>
      <c r="H13" s="66">
        <f>SUM(H14:H18)</f>
        <v>17920</v>
      </c>
      <c r="I13" s="66">
        <f>SUM(I14:I18)</f>
        <v>15294.05</v>
      </c>
      <c r="J13" s="234">
        <f t="shared" si="0"/>
        <v>85.34626116071428</v>
      </c>
    </row>
    <row r="14" spans="1:10" ht="12.75">
      <c r="A14" s="30" t="s">
        <v>448</v>
      </c>
      <c r="B14" s="4"/>
      <c r="C14" s="4" t="s">
        <v>106</v>
      </c>
      <c r="D14" s="4" t="s">
        <v>454</v>
      </c>
      <c r="E14" s="4" t="s">
        <v>107</v>
      </c>
      <c r="F14" s="24">
        <v>610</v>
      </c>
      <c r="G14" s="24">
        <v>610</v>
      </c>
      <c r="H14" s="24">
        <v>610</v>
      </c>
      <c r="I14" s="24">
        <v>580.5</v>
      </c>
      <c r="J14" s="192">
        <f t="shared" si="0"/>
        <v>95.16393442622952</v>
      </c>
    </row>
    <row r="15" spans="1:10" ht="12.75">
      <c r="A15" s="30" t="s">
        <v>448</v>
      </c>
      <c r="B15" s="4" t="s">
        <v>448</v>
      </c>
      <c r="C15" s="4" t="s">
        <v>108</v>
      </c>
      <c r="D15" s="4" t="s">
        <v>454</v>
      </c>
      <c r="E15" s="4" t="s">
        <v>109</v>
      </c>
      <c r="F15" s="24">
        <v>1500</v>
      </c>
      <c r="G15" s="24">
        <v>1500</v>
      </c>
      <c r="H15" s="24">
        <v>1500</v>
      </c>
      <c r="I15" s="24">
        <v>0</v>
      </c>
      <c r="J15" s="192">
        <f t="shared" si="0"/>
        <v>0</v>
      </c>
    </row>
    <row r="16" spans="1:10" ht="12.75">
      <c r="A16" s="30" t="s">
        <v>448</v>
      </c>
      <c r="B16" s="4" t="s">
        <v>448</v>
      </c>
      <c r="C16" s="4" t="s">
        <v>110</v>
      </c>
      <c r="D16" s="4" t="s">
        <v>454</v>
      </c>
      <c r="E16" s="4" t="s">
        <v>111</v>
      </c>
      <c r="F16" s="24">
        <v>200</v>
      </c>
      <c r="G16" s="24">
        <v>200</v>
      </c>
      <c r="H16" s="24">
        <v>310</v>
      </c>
      <c r="I16" s="24">
        <v>270.5</v>
      </c>
      <c r="J16" s="192">
        <f t="shared" si="0"/>
        <v>87.25806451612902</v>
      </c>
    </row>
    <row r="17" spans="1:10" ht="12.75">
      <c r="A17" s="30" t="s">
        <v>448</v>
      </c>
      <c r="B17" s="4" t="s">
        <v>448</v>
      </c>
      <c r="C17" s="4" t="s">
        <v>112</v>
      </c>
      <c r="D17" s="4" t="s">
        <v>454</v>
      </c>
      <c r="E17" s="4" t="s">
        <v>534</v>
      </c>
      <c r="F17" s="24">
        <v>14500</v>
      </c>
      <c r="G17" s="24">
        <v>14500</v>
      </c>
      <c r="H17" s="24">
        <v>14500</v>
      </c>
      <c r="I17" s="24">
        <v>13520.05</v>
      </c>
      <c r="J17" s="192">
        <f t="shared" si="0"/>
        <v>93.24172413793103</v>
      </c>
    </row>
    <row r="18" spans="1:10" ht="12.75">
      <c r="A18" s="30" t="s">
        <v>448</v>
      </c>
      <c r="B18" s="4" t="s">
        <v>448</v>
      </c>
      <c r="C18" s="4" t="s">
        <v>112</v>
      </c>
      <c r="D18" s="4" t="s">
        <v>454</v>
      </c>
      <c r="E18" s="4" t="s">
        <v>535</v>
      </c>
      <c r="F18" s="24">
        <v>1000</v>
      </c>
      <c r="G18" s="24">
        <v>1000</v>
      </c>
      <c r="H18" s="24">
        <v>1000</v>
      </c>
      <c r="I18" s="24">
        <v>923</v>
      </c>
      <c r="J18" s="192">
        <f t="shared" si="0"/>
        <v>92.30000000000001</v>
      </c>
    </row>
    <row r="19" spans="1:10" s="1" customFormat="1" ht="12.75">
      <c r="A19" s="34"/>
      <c r="B19" s="3"/>
      <c r="C19" s="3" t="s">
        <v>149</v>
      </c>
      <c r="D19" s="3"/>
      <c r="E19" s="3" t="s">
        <v>150</v>
      </c>
      <c r="F19" s="71">
        <f>SUM(F20:F25)</f>
        <v>4950</v>
      </c>
      <c r="G19" s="71">
        <f>SUM(G20:G25)</f>
        <v>4950</v>
      </c>
      <c r="H19" s="71">
        <f>SUM(H20:H25)</f>
        <v>5220</v>
      </c>
      <c r="I19" s="71">
        <f>SUM(I20:I25)</f>
        <v>4276.38</v>
      </c>
      <c r="J19" s="234">
        <f t="shared" si="0"/>
        <v>81.92298850574713</v>
      </c>
    </row>
    <row r="20" spans="1:10" ht="25.5">
      <c r="A20" s="30" t="s">
        <v>448</v>
      </c>
      <c r="B20" s="4" t="s">
        <v>448</v>
      </c>
      <c r="C20" s="4" t="s">
        <v>113</v>
      </c>
      <c r="D20" s="4" t="s">
        <v>454</v>
      </c>
      <c r="E20" s="43" t="s">
        <v>674</v>
      </c>
      <c r="F20" s="24">
        <v>1850</v>
      </c>
      <c r="G20" s="24">
        <v>1850</v>
      </c>
      <c r="H20" s="24">
        <v>1850</v>
      </c>
      <c r="I20" s="24">
        <v>1734.33</v>
      </c>
      <c r="J20" s="192">
        <f t="shared" si="0"/>
        <v>93.74756756756757</v>
      </c>
    </row>
    <row r="21" spans="1:10" ht="12.75">
      <c r="A21" s="30" t="s">
        <v>448</v>
      </c>
      <c r="B21" s="4" t="s">
        <v>448</v>
      </c>
      <c r="C21" s="4" t="s">
        <v>114</v>
      </c>
      <c r="D21" s="4" t="s">
        <v>454</v>
      </c>
      <c r="E21" s="4" t="s">
        <v>354</v>
      </c>
      <c r="F21" s="24">
        <v>20</v>
      </c>
      <c r="G21" s="24">
        <v>92</v>
      </c>
      <c r="H21" s="24">
        <v>92</v>
      </c>
      <c r="I21" s="24">
        <v>91.05</v>
      </c>
      <c r="J21" s="192">
        <f t="shared" si="0"/>
        <v>98.96739130434781</v>
      </c>
    </row>
    <row r="22" spans="1:10" ht="12.75">
      <c r="A22" s="30"/>
      <c r="B22" s="4"/>
      <c r="C22" s="4" t="s">
        <v>114</v>
      </c>
      <c r="D22" s="4" t="s">
        <v>454</v>
      </c>
      <c r="E22" s="4" t="s">
        <v>403</v>
      </c>
      <c r="F22" s="24">
        <v>290</v>
      </c>
      <c r="G22" s="24">
        <v>218</v>
      </c>
      <c r="H22" s="24">
        <v>488</v>
      </c>
      <c r="I22" s="24">
        <v>390</v>
      </c>
      <c r="J22" s="192">
        <f t="shared" si="0"/>
        <v>79.91803278688525</v>
      </c>
    </row>
    <row r="23" spans="1:10" ht="12.75">
      <c r="A23" s="30"/>
      <c r="B23" s="4"/>
      <c r="C23" s="4" t="s">
        <v>114</v>
      </c>
      <c r="D23" s="4" t="s">
        <v>454</v>
      </c>
      <c r="E23" s="4" t="s">
        <v>283</v>
      </c>
      <c r="F23" s="24">
        <v>840</v>
      </c>
      <c r="G23" s="24">
        <v>840</v>
      </c>
      <c r="H23" s="24">
        <v>840</v>
      </c>
      <c r="I23" s="24">
        <v>605</v>
      </c>
      <c r="J23" s="192">
        <f t="shared" si="0"/>
        <v>72.02380952380952</v>
      </c>
    </row>
    <row r="24" spans="1:10" ht="12.75">
      <c r="A24" s="30"/>
      <c r="B24" s="4"/>
      <c r="C24" s="4" t="s">
        <v>114</v>
      </c>
      <c r="D24" s="4" t="s">
        <v>454</v>
      </c>
      <c r="E24" s="4" t="s">
        <v>284</v>
      </c>
      <c r="F24" s="24">
        <v>1800</v>
      </c>
      <c r="G24" s="24">
        <v>1800</v>
      </c>
      <c r="H24" s="24">
        <v>1800</v>
      </c>
      <c r="I24" s="24">
        <v>1350</v>
      </c>
      <c r="J24" s="192">
        <f t="shared" si="0"/>
        <v>75</v>
      </c>
    </row>
    <row r="25" spans="1:10" ht="12.75">
      <c r="A25" s="30"/>
      <c r="B25" s="4"/>
      <c r="C25" s="4" t="s">
        <v>404</v>
      </c>
      <c r="D25" s="4" t="s">
        <v>454</v>
      </c>
      <c r="E25" s="4" t="s">
        <v>405</v>
      </c>
      <c r="F25" s="24">
        <v>150</v>
      </c>
      <c r="G25" s="24">
        <v>150</v>
      </c>
      <c r="H25" s="24">
        <v>150</v>
      </c>
      <c r="I25" s="24">
        <v>106</v>
      </c>
      <c r="J25" s="192">
        <f t="shared" si="0"/>
        <v>70.66666666666667</v>
      </c>
    </row>
    <row r="26" spans="1:10" s="1" customFormat="1" ht="12.75">
      <c r="A26" s="34"/>
      <c r="B26" s="3"/>
      <c r="C26" s="3" t="s">
        <v>151</v>
      </c>
      <c r="D26" s="3"/>
      <c r="E26" s="3" t="s">
        <v>152</v>
      </c>
      <c r="F26" s="25">
        <f>SUM(F27:F50)</f>
        <v>3900</v>
      </c>
      <c r="G26" s="25">
        <f>SUM(G27:G50)</f>
        <v>4849</v>
      </c>
      <c r="H26" s="25">
        <f>SUM(H27:H50)</f>
        <v>5389</v>
      </c>
      <c r="I26" s="25">
        <f>SUM(I27:I50)</f>
        <v>3986.9</v>
      </c>
      <c r="J26" s="234">
        <f t="shared" si="0"/>
        <v>73.98218593431064</v>
      </c>
    </row>
    <row r="27" spans="1:10" ht="12.75">
      <c r="A27" s="30" t="s">
        <v>448</v>
      </c>
      <c r="B27" s="4" t="s">
        <v>448</v>
      </c>
      <c r="C27" s="181" t="s">
        <v>115</v>
      </c>
      <c r="D27" s="181" t="s">
        <v>454</v>
      </c>
      <c r="E27" s="181" t="s">
        <v>116</v>
      </c>
      <c r="F27" s="182">
        <v>300</v>
      </c>
      <c r="G27" s="182">
        <v>300</v>
      </c>
      <c r="H27" s="182">
        <v>300</v>
      </c>
      <c r="I27" s="182">
        <v>198.5</v>
      </c>
      <c r="J27" s="192">
        <f t="shared" si="0"/>
        <v>66.16666666666666</v>
      </c>
    </row>
    <row r="28" spans="1:10" ht="12.75">
      <c r="A28" s="30" t="s">
        <v>448</v>
      </c>
      <c r="B28" s="4" t="s">
        <v>448</v>
      </c>
      <c r="C28" s="181" t="s">
        <v>115</v>
      </c>
      <c r="D28" s="181" t="s">
        <v>454</v>
      </c>
      <c r="E28" s="181" t="s">
        <v>117</v>
      </c>
      <c r="F28" s="182">
        <v>280</v>
      </c>
      <c r="G28" s="182">
        <v>280</v>
      </c>
      <c r="H28" s="182">
        <v>276</v>
      </c>
      <c r="I28" s="182">
        <v>160.5</v>
      </c>
      <c r="J28" s="192">
        <f t="shared" si="0"/>
        <v>58.152173913043484</v>
      </c>
    </row>
    <row r="29" spans="1:10" ht="12.75">
      <c r="A29" s="30" t="s">
        <v>448</v>
      </c>
      <c r="B29" s="4" t="s">
        <v>448</v>
      </c>
      <c r="C29" s="181" t="s">
        <v>115</v>
      </c>
      <c r="D29" s="181" t="s">
        <v>454</v>
      </c>
      <c r="E29" s="181" t="s">
        <v>118</v>
      </c>
      <c r="F29" s="182">
        <v>60</v>
      </c>
      <c r="G29" s="182">
        <v>60</v>
      </c>
      <c r="H29" s="182">
        <v>310</v>
      </c>
      <c r="I29" s="182">
        <v>240.5</v>
      </c>
      <c r="J29" s="192">
        <f t="shared" si="0"/>
        <v>77.58064516129032</v>
      </c>
    </row>
    <row r="30" spans="1:10" ht="12.75">
      <c r="A30" s="30" t="s">
        <v>448</v>
      </c>
      <c r="B30" s="4" t="s">
        <v>448</v>
      </c>
      <c r="C30" s="181" t="s">
        <v>115</v>
      </c>
      <c r="D30" s="181" t="s">
        <v>454</v>
      </c>
      <c r="E30" s="181" t="s">
        <v>119</v>
      </c>
      <c r="F30" s="182">
        <v>8</v>
      </c>
      <c r="G30" s="182">
        <v>8</v>
      </c>
      <c r="H30" s="182">
        <v>9</v>
      </c>
      <c r="I30" s="182">
        <v>9</v>
      </c>
      <c r="J30" s="192">
        <f t="shared" si="0"/>
        <v>100</v>
      </c>
    </row>
    <row r="31" spans="1:10" ht="12.75">
      <c r="A31" s="30" t="s">
        <v>448</v>
      </c>
      <c r="B31" s="4" t="s">
        <v>448</v>
      </c>
      <c r="C31" s="181" t="s">
        <v>115</v>
      </c>
      <c r="D31" s="181" t="s">
        <v>454</v>
      </c>
      <c r="E31" s="181" t="s">
        <v>120</v>
      </c>
      <c r="F31" s="182">
        <v>10</v>
      </c>
      <c r="G31" s="182">
        <v>10</v>
      </c>
      <c r="H31" s="182">
        <v>9</v>
      </c>
      <c r="I31" s="182">
        <v>6.5</v>
      </c>
      <c r="J31" s="192">
        <f t="shared" si="0"/>
        <v>72.22222222222221</v>
      </c>
    </row>
    <row r="32" spans="1:10" ht="12.75">
      <c r="A32" s="30" t="s">
        <v>448</v>
      </c>
      <c r="B32" s="4" t="s">
        <v>448</v>
      </c>
      <c r="C32" s="181" t="s">
        <v>115</v>
      </c>
      <c r="D32" s="181" t="s">
        <v>454</v>
      </c>
      <c r="E32" s="181" t="s">
        <v>121</v>
      </c>
      <c r="F32" s="182">
        <v>50</v>
      </c>
      <c r="G32" s="182">
        <v>50</v>
      </c>
      <c r="H32" s="182">
        <v>50</v>
      </c>
      <c r="I32" s="182">
        <v>6.5</v>
      </c>
      <c r="J32" s="192">
        <f t="shared" si="0"/>
        <v>13</v>
      </c>
    </row>
    <row r="33" spans="1:10" ht="12.75">
      <c r="A33" s="30" t="s">
        <v>448</v>
      </c>
      <c r="B33" s="4" t="s">
        <v>448</v>
      </c>
      <c r="C33" s="181" t="s">
        <v>115</v>
      </c>
      <c r="D33" s="181" t="s">
        <v>454</v>
      </c>
      <c r="E33" s="181" t="s">
        <v>122</v>
      </c>
      <c r="F33" s="182">
        <v>100</v>
      </c>
      <c r="G33" s="182">
        <v>100</v>
      </c>
      <c r="H33" s="182">
        <v>100</v>
      </c>
      <c r="I33" s="182">
        <v>55.5</v>
      </c>
      <c r="J33" s="192">
        <f>I33/H33*100</f>
        <v>55.50000000000001</v>
      </c>
    </row>
    <row r="34" spans="1:10" ht="13.5" thickBot="1">
      <c r="A34" s="30"/>
      <c r="B34" s="4"/>
      <c r="C34" s="181" t="s">
        <v>115</v>
      </c>
      <c r="D34" s="181" t="s">
        <v>454</v>
      </c>
      <c r="E34" s="181" t="s">
        <v>366</v>
      </c>
      <c r="F34" s="182">
        <v>5</v>
      </c>
      <c r="G34" s="182">
        <v>5</v>
      </c>
      <c r="H34" s="182">
        <v>9</v>
      </c>
      <c r="I34" s="182">
        <v>9</v>
      </c>
      <c r="J34" s="192">
        <f>I34/H34*100</f>
        <v>100</v>
      </c>
    </row>
    <row r="35" spans="1:10" s="1" customFormat="1" ht="38.25">
      <c r="A35" s="26" t="s">
        <v>95</v>
      </c>
      <c r="B35" s="27" t="s">
        <v>22</v>
      </c>
      <c r="C35" s="27" t="s">
        <v>442</v>
      </c>
      <c r="D35" s="27" t="s">
        <v>443</v>
      </c>
      <c r="E35" s="27" t="s">
        <v>444</v>
      </c>
      <c r="F35" s="28" t="s">
        <v>445</v>
      </c>
      <c r="G35" s="228" t="s">
        <v>353</v>
      </c>
      <c r="H35" s="228" t="s">
        <v>446</v>
      </c>
      <c r="I35" s="28" t="s">
        <v>447</v>
      </c>
      <c r="J35" s="29" t="s">
        <v>23</v>
      </c>
    </row>
    <row r="36" spans="1:10" ht="12.75">
      <c r="A36" s="30"/>
      <c r="B36" s="4"/>
      <c r="C36" s="181" t="s">
        <v>115</v>
      </c>
      <c r="D36" s="181" t="s">
        <v>454</v>
      </c>
      <c r="E36" s="181" t="s">
        <v>334</v>
      </c>
      <c r="F36" s="182">
        <v>5</v>
      </c>
      <c r="G36" s="182">
        <v>5</v>
      </c>
      <c r="H36" s="182">
        <v>5</v>
      </c>
      <c r="I36" s="182">
        <v>3</v>
      </c>
      <c r="J36" s="192">
        <f aca="true" t="shared" si="1" ref="J36:J67">I36/H36*100</f>
        <v>60</v>
      </c>
    </row>
    <row r="37" spans="1:10" ht="12.75">
      <c r="A37" s="30"/>
      <c r="B37" s="4"/>
      <c r="C37" s="181" t="s">
        <v>115</v>
      </c>
      <c r="D37" s="181" t="s">
        <v>454</v>
      </c>
      <c r="E37" s="181" t="s">
        <v>335</v>
      </c>
      <c r="F37" s="182">
        <v>12</v>
      </c>
      <c r="G37" s="182">
        <v>12</v>
      </c>
      <c r="H37" s="182">
        <v>12</v>
      </c>
      <c r="I37" s="182">
        <v>6</v>
      </c>
      <c r="J37" s="192">
        <f t="shared" si="1"/>
        <v>50</v>
      </c>
    </row>
    <row r="38" spans="1:10" ht="12.75">
      <c r="A38" s="30"/>
      <c r="B38" s="4"/>
      <c r="C38" s="181" t="s">
        <v>115</v>
      </c>
      <c r="D38" s="181" t="s">
        <v>454</v>
      </c>
      <c r="E38" s="181" t="s">
        <v>285</v>
      </c>
      <c r="F38" s="182">
        <v>20</v>
      </c>
      <c r="G38" s="182">
        <v>20</v>
      </c>
      <c r="H38" s="182">
        <v>20</v>
      </c>
      <c r="I38" s="182">
        <v>0</v>
      </c>
      <c r="J38" s="192">
        <f t="shared" si="1"/>
        <v>0</v>
      </c>
    </row>
    <row r="39" spans="1:10" ht="12.75">
      <c r="A39" s="30"/>
      <c r="B39" s="4"/>
      <c r="C39" s="181" t="s">
        <v>367</v>
      </c>
      <c r="D39" s="181" t="s">
        <v>454</v>
      </c>
      <c r="E39" s="181" t="s">
        <v>336</v>
      </c>
      <c r="F39" s="182">
        <v>0</v>
      </c>
      <c r="G39" s="182">
        <v>0</v>
      </c>
      <c r="H39" s="182">
        <v>0</v>
      </c>
      <c r="I39" s="182">
        <v>80</v>
      </c>
      <c r="J39" s="192">
        <v>0</v>
      </c>
    </row>
    <row r="40" spans="1:10" ht="12.75">
      <c r="A40" s="30" t="s">
        <v>448</v>
      </c>
      <c r="B40" s="4" t="s">
        <v>448</v>
      </c>
      <c r="C40" s="181" t="s">
        <v>123</v>
      </c>
      <c r="D40" s="181" t="s">
        <v>454</v>
      </c>
      <c r="E40" s="181" t="s">
        <v>124</v>
      </c>
      <c r="F40" s="182">
        <f>370+0</f>
        <v>370</v>
      </c>
      <c r="G40" s="182">
        <v>420</v>
      </c>
      <c r="H40" s="182">
        <f>370+110</f>
        <v>480</v>
      </c>
      <c r="I40" s="182">
        <f>149.54+89.75</f>
        <v>239.29</v>
      </c>
      <c r="J40" s="192">
        <f t="shared" si="1"/>
        <v>49.85208333333333</v>
      </c>
    </row>
    <row r="41" spans="1:10" ht="12.75">
      <c r="A41" s="30" t="s">
        <v>448</v>
      </c>
      <c r="B41" s="4" t="s">
        <v>448</v>
      </c>
      <c r="C41" s="181" t="s">
        <v>123</v>
      </c>
      <c r="D41" s="181" t="s">
        <v>454</v>
      </c>
      <c r="E41" s="181" t="s">
        <v>125</v>
      </c>
      <c r="F41" s="182">
        <v>330</v>
      </c>
      <c r="G41" s="182">
        <v>330</v>
      </c>
      <c r="H41" s="182">
        <v>330</v>
      </c>
      <c r="I41" s="182">
        <v>297.5</v>
      </c>
      <c r="J41" s="192">
        <f t="shared" si="1"/>
        <v>90.15151515151516</v>
      </c>
    </row>
    <row r="42" spans="1:10" ht="12.75">
      <c r="A42" s="30" t="s">
        <v>448</v>
      </c>
      <c r="B42" s="4" t="s">
        <v>448</v>
      </c>
      <c r="C42" s="181" t="s">
        <v>123</v>
      </c>
      <c r="D42" s="181" t="s">
        <v>454</v>
      </c>
      <c r="E42" s="181" t="s">
        <v>126</v>
      </c>
      <c r="F42" s="182">
        <v>650</v>
      </c>
      <c r="G42" s="182">
        <v>489</v>
      </c>
      <c r="H42" s="182">
        <v>489</v>
      </c>
      <c r="I42" s="182">
        <v>256.56</v>
      </c>
      <c r="J42" s="192">
        <f t="shared" si="1"/>
        <v>52.466257668711656</v>
      </c>
    </row>
    <row r="43" spans="1:10" ht="12.75">
      <c r="A43" s="30" t="s">
        <v>448</v>
      </c>
      <c r="B43" s="4" t="s">
        <v>448</v>
      </c>
      <c r="C43" s="181" t="s">
        <v>123</v>
      </c>
      <c r="D43" s="181" t="s">
        <v>454</v>
      </c>
      <c r="E43" s="181" t="s">
        <v>182</v>
      </c>
      <c r="F43" s="182">
        <f>50+25</f>
        <v>75</v>
      </c>
      <c r="G43" s="182">
        <v>75</v>
      </c>
      <c r="H43" s="182">
        <v>75</v>
      </c>
      <c r="I43" s="182">
        <v>48.53</v>
      </c>
      <c r="J43" s="192">
        <f t="shared" si="1"/>
        <v>64.70666666666666</v>
      </c>
    </row>
    <row r="44" spans="1:10" ht="12.75">
      <c r="A44" s="30" t="s">
        <v>448</v>
      </c>
      <c r="B44" s="4" t="s">
        <v>448</v>
      </c>
      <c r="C44" s="181" t="s">
        <v>123</v>
      </c>
      <c r="D44" s="181" t="s">
        <v>454</v>
      </c>
      <c r="E44" s="181" t="s">
        <v>127</v>
      </c>
      <c r="F44" s="182">
        <v>25</v>
      </c>
      <c r="G44" s="182">
        <v>25</v>
      </c>
      <c r="H44" s="182">
        <v>25</v>
      </c>
      <c r="I44" s="182">
        <v>15</v>
      </c>
      <c r="J44" s="192">
        <f t="shared" si="1"/>
        <v>60</v>
      </c>
    </row>
    <row r="45" spans="1:10" ht="12.75">
      <c r="A45" s="30" t="s">
        <v>448</v>
      </c>
      <c r="B45" s="4" t="s">
        <v>448</v>
      </c>
      <c r="C45" s="181" t="s">
        <v>123</v>
      </c>
      <c r="D45" s="181" t="s">
        <v>454</v>
      </c>
      <c r="E45" s="181" t="s">
        <v>128</v>
      </c>
      <c r="F45" s="182">
        <v>0</v>
      </c>
      <c r="G45" s="182">
        <v>0</v>
      </c>
      <c r="H45" s="182">
        <v>0</v>
      </c>
      <c r="I45" s="182">
        <v>0</v>
      </c>
      <c r="J45" s="192">
        <v>0</v>
      </c>
    </row>
    <row r="46" spans="1:10" ht="12.75">
      <c r="A46" s="30"/>
      <c r="B46" s="4"/>
      <c r="C46" s="181" t="s">
        <v>123</v>
      </c>
      <c r="D46" s="181" t="s">
        <v>454</v>
      </c>
      <c r="E46" s="181" t="s">
        <v>368</v>
      </c>
      <c r="F46" s="182">
        <v>650</v>
      </c>
      <c r="G46" s="182">
        <v>1270</v>
      </c>
      <c r="H46" s="182">
        <v>1270</v>
      </c>
      <c r="I46" s="182">
        <v>1196.7</v>
      </c>
      <c r="J46" s="192">
        <f t="shared" si="1"/>
        <v>94.22834645669292</v>
      </c>
    </row>
    <row r="47" spans="1:10" ht="12.75">
      <c r="A47" s="30"/>
      <c r="B47" s="4"/>
      <c r="C47" s="181" t="s">
        <v>123</v>
      </c>
      <c r="D47" s="181" t="s">
        <v>454</v>
      </c>
      <c r="E47" s="181" t="s">
        <v>408</v>
      </c>
      <c r="F47" s="182">
        <v>20</v>
      </c>
      <c r="G47" s="182">
        <v>20</v>
      </c>
      <c r="H47" s="182">
        <v>20</v>
      </c>
      <c r="I47" s="182">
        <v>0</v>
      </c>
      <c r="J47" s="192">
        <f t="shared" si="1"/>
        <v>0</v>
      </c>
    </row>
    <row r="48" spans="1:10" ht="12.75">
      <c r="A48" s="30"/>
      <c r="B48" s="4"/>
      <c r="C48" s="181" t="s">
        <v>123</v>
      </c>
      <c r="D48" s="181" t="s">
        <v>454</v>
      </c>
      <c r="E48" s="181" t="s">
        <v>337</v>
      </c>
      <c r="F48" s="182">
        <v>80</v>
      </c>
      <c r="G48" s="182">
        <v>191</v>
      </c>
      <c r="H48" s="182">
        <v>191</v>
      </c>
      <c r="I48" s="182">
        <v>190.91</v>
      </c>
      <c r="J48" s="192">
        <f t="shared" si="1"/>
        <v>99.95287958115183</v>
      </c>
    </row>
    <row r="49" spans="1:10" ht="12.75">
      <c r="A49" s="30" t="s">
        <v>448</v>
      </c>
      <c r="B49" s="4" t="s">
        <v>448</v>
      </c>
      <c r="C49" s="181" t="s">
        <v>129</v>
      </c>
      <c r="D49" s="181" t="s">
        <v>454</v>
      </c>
      <c r="E49" s="181" t="s">
        <v>183</v>
      </c>
      <c r="F49" s="182">
        <v>0</v>
      </c>
      <c r="G49" s="182">
        <v>329</v>
      </c>
      <c r="H49" s="182">
        <v>559</v>
      </c>
      <c r="I49" s="182">
        <v>508.3</v>
      </c>
      <c r="J49" s="192">
        <f t="shared" si="1"/>
        <v>90.93023255813954</v>
      </c>
    </row>
    <row r="50" spans="1:10" ht="12.75">
      <c r="A50" s="30" t="s">
        <v>448</v>
      </c>
      <c r="B50" s="4" t="s">
        <v>448</v>
      </c>
      <c r="C50" s="181" t="s">
        <v>130</v>
      </c>
      <c r="D50" s="181" t="s">
        <v>454</v>
      </c>
      <c r="E50" s="181" t="s">
        <v>205</v>
      </c>
      <c r="F50" s="182">
        <v>850</v>
      </c>
      <c r="G50" s="182">
        <v>850</v>
      </c>
      <c r="H50" s="182">
        <v>850</v>
      </c>
      <c r="I50" s="182">
        <v>459.11</v>
      </c>
      <c r="J50" s="192">
        <f t="shared" si="1"/>
        <v>54.012941176470584</v>
      </c>
    </row>
    <row r="51" spans="1:10" s="1" customFormat="1" ht="12.75">
      <c r="A51" s="34"/>
      <c r="B51" s="3"/>
      <c r="C51" s="3" t="s">
        <v>153</v>
      </c>
      <c r="D51" s="3"/>
      <c r="E51" s="3" t="s">
        <v>154</v>
      </c>
      <c r="F51" s="25">
        <f>SUM(F52:F54)</f>
        <v>150</v>
      </c>
      <c r="G51" s="25">
        <f>SUM(G52:G54)</f>
        <v>150</v>
      </c>
      <c r="H51" s="25">
        <f>SUM(H52:H54)</f>
        <v>150</v>
      </c>
      <c r="I51" s="25">
        <f>SUM(I52:I54)</f>
        <v>94.64999999999999</v>
      </c>
      <c r="J51" s="234">
        <f t="shared" si="1"/>
        <v>63.09999999999999</v>
      </c>
    </row>
    <row r="52" spans="1:10" ht="12.75">
      <c r="A52" s="30" t="s">
        <v>448</v>
      </c>
      <c r="B52" s="4" t="s">
        <v>448</v>
      </c>
      <c r="C52" s="4" t="s">
        <v>131</v>
      </c>
      <c r="D52" s="4" t="s">
        <v>454</v>
      </c>
      <c r="E52" s="4" t="s">
        <v>538</v>
      </c>
      <c r="F52" s="24">
        <v>40</v>
      </c>
      <c r="G52" s="24">
        <v>40</v>
      </c>
      <c r="H52" s="24">
        <v>40</v>
      </c>
      <c r="I52" s="24">
        <v>39.91</v>
      </c>
      <c r="J52" s="192">
        <f t="shared" si="1"/>
        <v>99.77499999999999</v>
      </c>
    </row>
    <row r="53" spans="1:10" ht="12.75">
      <c r="A53" s="30" t="s">
        <v>448</v>
      </c>
      <c r="B53" s="4" t="s">
        <v>448</v>
      </c>
      <c r="C53" s="4" t="s">
        <v>131</v>
      </c>
      <c r="D53" s="4" t="s">
        <v>454</v>
      </c>
      <c r="E53" s="4" t="s">
        <v>536</v>
      </c>
      <c r="F53" s="24">
        <v>50</v>
      </c>
      <c r="G53" s="24">
        <v>50</v>
      </c>
      <c r="H53" s="24">
        <v>55</v>
      </c>
      <c r="I53" s="24">
        <v>52.14</v>
      </c>
      <c r="J53" s="192">
        <f t="shared" si="1"/>
        <v>94.80000000000001</v>
      </c>
    </row>
    <row r="54" spans="1:10" ht="12.75">
      <c r="A54" s="30" t="s">
        <v>448</v>
      </c>
      <c r="B54" s="4" t="s">
        <v>448</v>
      </c>
      <c r="C54" s="4" t="s">
        <v>131</v>
      </c>
      <c r="D54" s="4" t="s">
        <v>454</v>
      </c>
      <c r="E54" s="4" t="s">
        <v>537</v>
      </c>
      <c r="F54" s="24">
        <v>60</v>
      </c>
      <c r="G54" s="24">
        <v>60</v>
      </c>
      <c r="H54" s="24">
        <v>55</v>
      </c>
      <c r="I54" s="24">
        <v>2.6</v>
      </c>
      <c r="J54" s="192">
        <f t="shared" si="1"/>
        <v>4.7272727272727275</v>
      </c>
    </row>
    <row r="55" spans="1:10" s="1" customFormat="1" ht="12.75">
      <c r="A55" s="34"/>
      <c r="B55" s="3"/>
      <c r="C55" s="3" t="s">
        <v>155</v>
      </c>
      <c r="D55" s="3"/>
      <c r="E55" s="3" t="s">
        <v>156</v>
      </c>
      <c r="F55" s="25">
        <f>SUM(F56:F57)</f>
        <v>150</v>
      </c>
      <c r="G55" s="25">
        <f>SUM(G56:G57)</f>
        <v>411</v>
      </c>
      <c r="H55" s="25">
        <f>SUM(H56:H57)</f>
        <v>1280</v>
      </c>
      <c r="I55" s="25">
        <f>SUM(I56:I57)</f>
        <v>1279.47</v>
      </c>
      <c r="J55" s="234">
        <f t="shared" si="1"/>
        <v>99.95859375</v>
      </c>
    </row>
    <row r="56" spans="1:10" s="317" customFormat="1" ht="25.5">
      <c r="A56" s="34"/>
      <c r="B56" s="3"/>
      <c r="C56" s="146" t="s">
        <v>590</v>
      </c>
      <c r="D56" s="146" t="s">
        <v>454</v>
      </c>
      <c r="E56" s="43" t="s">
        <v>539</v>
      </c>
      <c r="F56" s="147">
        <v>0</v>
      </c>
      <c r="G56" s="147">
        <v>0</v>
      </c>
      <c r="H56" s="147">
        <v>329</v>
      </c>
      <c r="I56" s="147">
        <v>328.94</v>
      </c>
      <c r="J56" s="316"/>
    </row>
    <row r="57" spans="1:10" ht="12.75">
      <c r="A57" s="30" t="s">
        <v>448</v>
      </c>
      <c r="B57" s="4" t="s">
        <v>448</v>
      </c>
      <c r="C57" s="4" t="s">
        <v>132</v>
      </c>
      <c r="D57" s="4" t="s">
        <v>454</v>
      </c>
      <c r="E57" s="43" t="s">
        <v>286</v>
      </c>
      <c r="F57" s="24">
        <v>150</v>
      </c>
      <c r="G57" s="24">
        <v>411</v>
      </c>
      <c r="H57" s="24">
        <v>951</v>
      </c>
      <c r="I57" s="24">
        <v>950.53</v>
      </c>
      <c r="J57" s="192">
        <f t="shared" si="1"/>
        <v>99.95057833859096</v>
      </c>
    </row>
    <row r="58" spans="1:10" s="1" customFormat="1" ht="12.75">
      <c r="A58" s="34"/>
      <c r="B58" s="3"/>
      <c r="C58" s="3" t="s">
        <v>157</v>
      </c>
      <c r="D58" s="3"/>
      <c r="E58" s="3" t="s">
        <v>158</v>
      </c>
      <c r="F58" s="25">
        <f>SUM(F59:F76)</f>
        <v>183000</v>
      </c>
      <c r="G58" s="25">
        <f>SUM(G59:G76)</f>
        <v>194331</v>
      </c>
      <c r="H58" s="25">
        <f>SUM(H59:H76)</f>
        <v>205811</v>
      </c>
      <c r="I58" s="25">
        <f>SUM(I59:I76)</f>
        <v>132299.37999999998</v>
      </c>
      <c r="J58" s="234">
        <f t="shared" si="1"/>
        <v>64.28197715379643</v>
      </c>
    </row>
    <row r="59" spans="1:10" ht="12.75">
      <c r="A59" s="183" t="s">
        <v>448</v>
      </c>
      <c r="B59" s="181" t="s">
        <v>448</v>
      </c>
      <c r="C59" s="181" t="s">
        <v>133</v>
      </c>
      <c r="D59" s="181" t="s">
        <v>480</v>
      </c>
      <c r="E59" s="181" t="s">
        <v>134</v>
      </c>
      <c r="F59" s="182">
        <v>1600</v>
      </c>
      <c r="G59" s="182">
        <v>1600</v>
      </c>
      <c r="H59" s="182">
        <v>1770</v>
      </c>
      <c r="I59" s="182">
        <v>1763.71</v>
      </c>
      <c r="J59" s="192">
        <f t="shared" si="1"/>
        <v>99.64463276836159</v>
      </c>
    </row>
    <row r="60" spans="1:10" ht="12.75">
      <c r="A60" s="183" t="s">
        <v>448</v>
      </c>
      <c r="B60" s="181" t="s">
        <v>448</v>
      </c>
      <c r="C60" s="181" t="s">
        <v>133</v>
      </c>
      <c r="D60" s="181" t="s">
        <v>480</v>
      </c>
      <c r="E60" s="181" t="s">
        <v>135</v>
      </c>
      <c r="F60" s="182">
        <v>350</v>
      </c>
      <c r="G60" s="182">
        <v>350</v>
      </c>
      <c r="H60" s="182">
        <v>465</v>
      </c>
      <c r="I60" s="182">
        <v>464.8</v>
      </c>
      <c r="J60" s="192">
        <f t="shared" si="1"/>
        <v>99.95698924731184</v>
      </c>
    </row>
    <row r="61" spans="1:10" ht="12.75">
      <c r="A61" s="183"/>
      <c r="B61" s="181"/>
      <c r="C61" s="181" t="s">
        <v>133</v>
      </c>
      <c r="D61" s="181" t="s">
        <v>480</v>
      </c>
      <c r="E61" s="181" t="s">
        <v>540</v>
      </c>
      <c r="F61" s="182">
        <v>0</v>
      </c>
      <c r="G61" s="182">
        <v>0</v>
      </c>
      <c r="H61" s="182">
        <v>180</v>
      </c>
      <c r="I61" s="182">
        <v>180</v>
      </c>
      <c r="J61" s="192">
        <f t="shared" si="1"/>
        <v>100</v>
      </c>
    </row>
    <row r="62" spans="1:10" ht="12.75">
      <c r="A62" s="183" t="s">
        <v>448</v>
      </c>
      <c r="B62" s="181" t="s">
        <v>448</v>
      </c>
      <c r="C62" s="181" t="s">
        <v>133</v>
      </c>
      <c r="D62" s="181" t="s">
        <v>480</v>
      </c>
      <c r="E62" s="181" t="s">
        <v>675</v>
      </c>
      <c r="F62" s="182">
        <v>1250</v>
      </c>
      <c r="G62" s="182">
        <v>1250</v>
      </c>
      <c r="H62" s="182">
        <v>1389</v>
      </c>
      <c r="I62" s="182">
        <v>1389</v>
      </c>
      <c r="J62" s="192">
        <f t="shared" si="1"/>
        <v>100</v>
      </c>
    </row>
    <row r="63" spans="1:10" ht="12.75">
      <c r="A63" s="183" t="s">
        <v>448</v>
      </c>
      <c r="B63" s="181" t="s">
        <v>448</v>
      </c>
      <c r="C63" s="181" t="s">
        <v>133</v>
      </c>
      <c r="D63" s="181" t="s">
        <v>480</v>
      </c>
      <c r="E63" s="181" t="s">
        <v>136</v>
      </c>
      <c r="F63" s="182">
        <v>405</v>
      </c>
      <c r="G63" s="182">
        <v>405</v>
      </c>
      <c r="H63" s="182">
        <v>397</v>
      </c>
      <c r="I63" s="182">
        <v>396.66</v>
      </c>
      <c r="J63" s="192">
        <f>I63/H63*100</f>
        <v>99.91435768261965</v>
      </c>
    </row>
    <row r="64" spans="1:10" ht="12.75">
      <c r="A64" s="183" t="s">
        <v>448</v>
      </c>
      <c r="B64" s="181" t="s">
        <v>448</v>
      </c>
      <c r="C64" s="181" t="s">
        <v>133</v>
      </c>
      <c r="D64" s="181" t="s">
        <v>480</v>
      </c>
      <c r="E64" s="181" t="s">
        <v>654</v>
      </c>
      <c r="F64" s="182">
        <v>0</v>
      </c>
      <c r="G64" s="182">
        <v>1274</v>
      </c>
      <c r="H64" s="182">
        <v>1274</v>
      </c>
      <c r="I64" s="182">
        <v>1274</v>
      </c>
      <c r="J64" s="192">
        <f t="shared" si="1"/>
        <v>100</v>
      </c>
    </row>
    <row r="65" spans="1:10" ht="12.75">
      <c r="A65" s="183" t="s">
        <v>448</v>
      </c>
      <c r="B65" s="181" t="s">
        <v>448</v>
      </c>
      <c r="C65" s="181" t="s">
        <v>133</v>
      </c>
      <c r="D65" s="181" t="s">
        <v>480</v>
      </c>
      <c r="E65" s="181" t="s">
        <v>137</v>
      </c>
      <c r="F65" s="182">
        <v>168000</v>
      </c>
      <c r="G65" s="182">
        <v>178057</v>
      </c>
      <c r="H65" s="182">
        <v>188057</v>
      </c>
      <c r="I65" s="182">
        <v>118886</v>
      </c>
      <c r="J65" s="192">
        <f t="shared" si="1"/>
        <v>63.21806686270652</v>
      </c>
    </row>
    <row r="66" spans="1:10" ht="12.75">
      <c r="A66" s="183" t="s">
        <v>448</v>
      </c>
      <c r="B66" s="181" t="s">
        <v>448</v>
      </c>
      <c r="C66" s="181" t="s">
        <v>133</v>
      </c>
      <c r="D66" s="181" t="s">
        <v>480</v>
      </c>
      <c r="E66" s="181" t="s">
        <v>541</v>
      </c>
      <c r="F66" s="182">
        <v>2300</v>
      </c>
      <c r="G66" s="182">
        <v>2300</v>
      </c>
      <c r="H66" s="182">
        <v>2300</v>
      </c>
      <c r="I66" s="182">
        <v>1361</v>
      </c>
      <c r="J66" s="192">
        <f t="shared" si="1"/>
        <v>59.173913043478265</v>
      </c>
    </row>
    <row r="67" spans="1:10" ht="12.75">
      <c r="A67" s="183" t="s">
        <v>448</v>
      </c>
      <c r="B67" s="181" t="s">
        <v>448</v>
      </c>
      <c r="C67" s="181" t="s">
        <v>133</v>
      </c>
      <c r="D67" s="181" t="s">
        <v>480</v>
      </c>
      <c r="E67" s="181" t="s">
        <v>138</v>
      </c>
      <c r="F67" s="182">
        <v>1110</v>
      </c>
      <c r="G67" s="182">
        <v>1110</v>
      </c>
      <c r="H67" s="182">
        <v>1110</v>
      </c>
      <c r="I67" s="182">
        <v>837</v>
      </c>
      <c r="J67" s="192">
        <f t="shared" si="1"/>
        <v>75.4054054054054</v>
      </c>
    </row>
    <row r="68" spans="1:10" ht="12.75">
      <c r="A68" s="183" t="s">
        <v>448</v>
      </c>
      <c r="B68" s="181" t="s">
        <v>448</v>
      </c>
      <c r="C68" s="181" t="s">
        <v>133</v>
      </c>
      <c r="D68" s="181" t="s">
        <v>480</v>
      </c>
      <c r="E68" s="181" t="s">
        <v>139</v>
      </c>
      <c r="F68" s="182">
        <v>2810</v>
      </c>
      <c r="G68" s="182">
        <v>2810</v>
      </c>
      <c r="H68" s="182">
        <v>2810</v>
      </c>
      <c r="I68" s="182">
        <v>2784.15</v>
      </c>
      <c r="J68" s="192">
        <f aca="true" t="shared" si="2" ref="J68:J73">I68/H68*100</f>
        <v>99.08007117437722</v>
      </c>
    </row>
    <row r="69" spans="1:10" ht="12.75">
      <c r="A69" s="183"/>
      <c r="B69" s="181"/>
      <c r="C69" s="181" t="s">
        <v>133</v>
      </c>
      <c r="D69" s="181" t="s">
        <v>480</v>
      </c>
      <c r="E69" s="181" t="s">
        <v>369</v>
      </c>
      <c r="F69" s="182">
        <v>62</v>
      </c>
      <c r="G69" s="182">
        <v>62</v>
      </c>
      <c r="H69" s="182">
        <v>63</v>
      </c>
      <c r="I69" s="182">
        <v>63</v>
      </c>
      <c r="J69" s="192">
        <f t="shared" si="2"/>
        <v>100</v>
      </c>
    </row>
    <row r="70" spans="1:10" ht="12.75">
      <c r="A70" s="183"/>
      <c r="B70" s="181"/>
      <c r="C70" s="181" t="s">
        <v>133</v>
      </c>
      <c r="D70" s="181" t="s">
        <v>480</v>
      </c>
      <c r="E70" s="181" t="s">
        <v>370</v>
      </c>
      <c r="F70" s="182">
        <v>140</v>
      </c>
      <c r="G70" s="182">
        <v>140</v>
      </c>
      <c r="H70" s="182">
        <v>138</v>
      </c>
      <c r="I70" s="182">
        <v>137.05</v>
      </c>
      <c r="J70" s="192">
        <f t="shared" si="2"/>
        <v>99.31159420289856</v>
      </c>
    </row>
    <row r="71" spans="1:10" ht="12.75">
      <c r="A71" s="183"/>
      <c r="B71" s="181"/>
      <c r="C71" s="181" t="s">
        <v>133</v>
      </c>
      <c r="D71" s="181" t="s">
        <v>409</v>
      </c>
      <c r="E71" s="181" t="s">
        <v>410</v>
      </c>
      <c r="F71" s="182">
        <v>400</v>
      </c>
      <c r="G71" s="182">
        <v>400</v>
      </c>
      <c r="H71" s="182">
        <v>400</v>
      </c>
      <c r="I71" s="182">
        <v>211.71</v>
      </c>
      <c r="J71" s="192">
        <f t="shared" si="2"/>
        <v>52.9275</v>
      </c>
    </row>
    <row r="72" spans="1:10" ht="12.75">
      <c r="A72" s="183"/>
      <c r="B72" s="181"/>
      <c r="C72" s="181" t="s">
        <v>133</v>
      </c>
      <c r="D72" s="181" t="s">
        <v>411</v>
      </c>
      <c r="E72" s="181" t="s">
        <v>412</v>
      </c>
      <c r="F72" s="182">
        <v>100</v>
      </c>
      <c r="G72" s="182">
        <v>100</v>
      </c>
      <c r="H72" s="182">
        <v>100</v>
      </c>
      <c r="I72" s="182">
        <v>37.36</v>
      </c>
      <c r="J72" s="192">
        <f t="shared" si="2"/>
        <v>37.36</v>
      </c>
    </row>
    <row r="73" spans="1:10" ht="13.5" thickBot="1">
      <c r="A73" s="183"/>
      <c r="B73" s="181"/>
      <c r="C73" s="181" t="s">
        <v>133</v>
      </c>
      <c r="D73" s="181" t="s">
        <v>409</v>
      </c>
      <c r="E73" s="181" t="s">
        <v>413</v>
      </c>
      <c r="F73" s="182">
        <v>1173</v>
      </c>
      <c r="G73" s="182">
        <v>1173</v>
      </c>
      <c r="H73" s="182">
        <v>2173</v>
      </c>
      <c r="I73" s="182">
        <v>1796.86</v>
      </c>
      <c r="J73" s="192">
        <f t="shared" si="2"/>
        <v>82.69028992176713</v>
      </c>
    </row>
    <row r="74" spans="1:10" s="1" customFormat="1" ht="38.25">
      <c r="A74" s="26" t="s">
        <v>95</v>
      </c>
      <c r="B74" s="27" t="s">
        <v>22</v>
      </c>
      <c r="C74" s="27" t="s">
        <v>442</v>
      </c>
      <c r="D74" s="27" t="s">
        <v>443</v>
      </c>
      <c r="E74" s="27" t="s">
        <v>444</v>
      </c>
      <c r="F74" s="28" t="s">
        <v>445</v>
      </c>
      <c r="G74" s="228" t="s">
        <v>353</v>
      </c>
      <c r="H74" s="228" t="s">
        <v>446</v>
      </c>
      <c r="I74" s="28" t="s">
        <v>447</v>
      </c>
      <c r="J74" s="29" t="s">
        <v>23</v>
      </c>
    </row>
    <row r="75" spans="1:10" ht="12.75">
      <c r="A75" s="183"/>
      <c r="B75" s="181"/>
      <c r="C75" s="181" t="s">
        <v>133</v>
      </c>
      <c r="D75" s="181" t="s">
        <v>411</v>
      </c>
      <c r="E75" s="181" t="s">
        <v>414</v>
      </c>
      <c r="F75" s="182">
        <v>300</v>
      </c>
      <c r="G75" s="182">
        <v>300</v>
      </c>
      <c r="H75" s="182">
        <v>500</v>
      </c>
      <c r="I75" s="182">
        <v>317.08</v>
      </c>
      <c r="J75" s="192">
        <f>I75/H75*100</f>
        <v>63.416</v>
      </c>
    </row>
    <row r="76" spans="1:10" ht="12.75">
      <c r="A76" s="183"/>
      <c r="B76" s="181"/>
      <c r="C76" s="181" t="s">
        <v>355</v>
      </c>
      <c r="D76" s="181" t="s">
        <v>356</v>
      </c>
      <c r="E76" s="181" t="s">
        <v>655</v>
      </c>
      <c r="F76" s="182">
        <v>3000</v>
      </c>
      <c r="G76" s="182">
        <v>3000</v>
      </c>
      <c r="H76" s="182">
        <v>2685</v>
      </c>
      <c r="I76" s="182">
        <v>400</v>
      </c>
      <c r="J76" s="192">
        <f>I76/H76*100</f>
        <v>14.8975791433892</v>
      </c>
    </row>
    <row r="77" spans="1:10" ht="15">
      <c r="A77" s="183"/>
      <c r="B77" s="181"/>
      <c r="C77" s="181"/>
      <c r="D77" s="181"/>
      <c r="E77" s="181"/>
      <c r="F77" s="182"/>
      <c r="G77" s="182"/>
      <c r="H77" s="182"/>
      <c r="I77" s="182"/>
      <c r="J77" s="63"/>
    </row>
    <row r="78" spans="1:10" ht="15">
      <c r="A78" s="30"/>
      <c r="B78" s="4"/>
      <c r="C78" s="4"/>
      <c r="D78" s="4"/>
      <c r="E78" s="3" t="s">
        <v>393</v>
      </c>
      <c r="F78" s="25">
        <v>1070</v>
      </c>
      <c r="G78" s="25">
        <v>1070</v>
      </c>
      <c r="H78" s="25">
        <v>1063.88</v>
      </c>
      <c r="I78" s="25">
        <v>604.58</v>
      </c>
      <c r="J78" s="63">
        <f>I78/H78*100</f>
        <v>56.82783772605933</v>
      </c>
    </row>
    <row r="79" spans="1:10" ht="10.5" customHeight="1">
      <c r="A79" s="30"/>
      <c r="B79" s="4"/>
      <c r="C79" s="4"/>
      <c r="D79" s="4"/>
      <c r="E79" s="4"/>
      <c r="F79" s="24"/>
      <c r="G79" s="24"/>
      <c r="H79" s="24"/>
      <c r="I79" s="24"/>
      <c r="J79" s="63"/>
    </row>
    <row r="80" spans="1:10" s="90" customFormat="1" ht="15">
      <c r="A80" s="49" t="s">
        <v>481</v>
      </c>
      <c r="B80" s="50" t="s">
        <v>448</v>
      </c>
      <c r="C80" s="50" t="s">
        <v>448</v>
      </c>
      <c r="D80" s="50" t="s">
        <v>448</v>
      </c>
      <c r="E80" s="50" t="s">
        <v>140</v>
      </c>
      <c r="F80" s="51">
        <f>SUM(F81)</f>
        <v>1000</v>
      </c>
      <c r="G80" s="51">
        <f>SUM(G81)</f>
        <v>1000</v>
      </c>
      <c r="H80" s="51">
        <f>SUM(H81)</f>
        <v>1000</v>
      </c>
      <c r="I80" s="51">
        <f>SUM(I81)</f>
        <v>149.85</v>
      </c>
      <c r="J80" s="63">
        <f>I80/H80*100</f>
        <v>14.984999999999998</v>
      </c>
    </row>
    <row r="81" spans="1:10" ht="15">
      <c r="A81" s="30" t="s">
        <v>448</v>
      </c>
      <c r="B81" s="4" t="s">
        <v>448</v>
      </c>
      <c r="C81" s="4" t="s">
        <v>141</v>
      </c>
      <c r="D81" s="4" t="s">
        <v>142</v>
      </c>
      <c r="E81" s="4" t="s">
        <v>287</v>
      </c>
      <c r="F81" s="24">
        <v>1000</v>
      </c>
      <c r="G81" s="24">
        <v>1000</v>
      </c>
      <c r="H81" s="24">
        <v>1000</v>
      </c>
      <c r="I81" s="24">
        <v>149.85</v>
      </c>
      <c r="J81" s="63"/>
    </row>
    <row r="82" spans="1:10" ht="7.5" customHeight="1">
      <c r="A82" s="30"/>
      <c r="B82" s="4"/>
      <c r="C82" s="4"/>
      <c r="D82" s="4"/>
      <c r="E82" s="4"/>
      <c r="F82" s="24"/>
      <c r="G82" s="24"/>
      <c r="H82" s="24"/>
      <c r="I82" s="24"/>
      <c r="J82" s="63"/>
    </row>
    <row r="83" spans="1:12" ht="15">
      <c r="A83" s="49"/>
      <c r="B83" s="50"/>
      <c r="C83" s="50"/>
      <c r="D83" s="50"/>
      <c r="E83" s="50" t="s">
        <v>338</v>
      </c>
      <c r="F83" s="51">
        <f>SUM(F84)</f>
        <v>67500</v>
      </c>
      <c r="G83" s="51">
        <f>SUM(G84)</f>
        <v>67500</v>
      </c>
      <c r="H83" s="51">
        <f>SUM(H84)</f>
        <v>113500</v>
      </c>
      <c r="I83" s="51">
        <f>SUM(I84)</f>
        <v>0</v>
      </c>
      <c r="J83" s="63">
        <f>I83/H83*100</f>
        <v>0</v>
      </c>
      <c r="L83" s="338"/>
    </row>
    <row r="84" spans="1:10" ht="15">
      <c r="A84" s="30"/>
      <c r="B84" s="4"/>
      <c r="C84" s="4" t="s">
        <v>350</v>
      </c>
      <c r="D84" s="4" t="s">
        <v>339</v>
      </c>
      <c r="E84" s="4" t="s">
        <v>340</v>
      </c>
      <c r="F84" s="24">
        <v>67500</v>
      </c>
      <c r="G84" s="24">
        <v>67500</v>
      </c>
      <c r="H84" s="24">
        <v>113500</v>
      </c>
      <c r="I84" s="171">
        <v>0</v>
      </c>
      <c r="J84" s="63"/>
    </row>
    <row r="85" spans="1:10" ht="9.75" customHeight="1">
      <c r="A85" s="30"/>
      <c r="B85" s="4"/>
      <c r="C85" s="4"/>
      <c r="D85" s="4"/>
      <c r="E85" s="4"/>
      <c r="F85" s="24"/>
      <c r="G85" s="24"/>
      <c r="H85" s="24"/>
      <c r="I85" s="24"/>
      <c r="J85" s="63"/>
    </row>
    <row r="86" spans="1:10" s="76" customFormat="1" ht="15.75" thickBot="1">
      <c r="A86" s="73"/>
      <c r="B86" s="74"/>
      <c r="C86" s="74"/>
      <c r="D86" s="74"/>
      <c r="E86" s="74" t="s">
        <v>365</v>
      </c>
      <c r="F86" s="75">
        <f>F80+F4+F83+F78</f>
        <v>487180</v>
      </c>
      <c r="G86" s="75">
        <f>G80+G4+G83+G78</f>
        <v>499721</v>
      </c>
      <c r="H86" s="75">
        <f>H80+H4+H83+H78</f>
        <v>558983.88</v>
      </c>
      <c r="I86" s="75">
        <f>I80+I4+I83+I78</f>
        <v>336172.68999999994</v>
      </c>
      <c r="J86" s="315">
        <f>I86/H86*100</f>
        <v>60.13996146006928</v>
      </c>
    </row>
  </sheetData>
  <sheetProtection/>
  <mergeCells count="2">
    <mergeCell ref="A3:E3"/>
    <mergeCell ref="A2:J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&amp;CČerpanie rozpočtu Obce Veľká Lehota k 30.09.2011 - PRÍJMY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8.75390625" style="0" customWidth="1"/>
    <col min="2" max="2" width="12.125" style="0" customWidth="1"/>
    <col min="3" max="3" width="6.00390625" style="0" customWidth="1"/>
    <col min="4" max="4" width="8.875" style="0" customWidth="1"/>
    <col min="5" max="5" width="8.00390625" style="0" customWidth="1"/>
    <col min="6" max="6" width="5.00390625" style="0" bestFit="1" customWidth="1"/>
    <col min="7" max="7" width="41.25390625" style="0" customWidth="1"/>
    <col min="8" max="8" width="10.375" style="0" bestFit="1" customWidth="1"/>
    <col min="9" max="9" width="10.125" style="0" customWidth="1"/>
    <col min="10" max="11" width="9.875" style="0" customWidth="1"/>
    <col min="12" max="12" width="7.75390625" style="0" customWidth="1"/>
  </cols>
  <sheetData>
    <row r="1" spans="1:12" s="1" customFormat="1" ht="40.5" customHeight="1" thickBot="1">
      <c r="A1" s="7" t="s">
        <v>20</v>
      </c>
      <c r="B1" s="8" t="s">
        <v>19</v>
      </c>
      <c r="C1" s="8" t="s">
        <v>21</v>
      </c>
      <c r="D1" s="8" t="s">
        <v>22</v>
      </c>
      <c r="E1" s="8" t="s">
        <v>442</v>
      </c>
      <c r="F1" s="8" t="s">
        <v>443</v>
      </c>
      <c r="G1" s="8" t="s">
        <v>444</v>
      </c>
      <c r="H1" s="9" t="s">
        <v>445</v>
      </c>
      <c r="I1" s="231" t="s">
        <v>353</v>
      </c>
      <c r="J1" s="9" t="s">
        <v>446</v>
      </c>
      <c r="K1" s="9" t="s">
        <v>447</v>
      </c>
      <c r="L1" s="232" t="s">
        <v>23</v>
      </c>
    </row>
    <row r="2" spans="1:12" ht="13.5" thickBot="1">
      <c r="A2" s="10" t="s">
        <v>449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82" customFormat="1" ht="30.75" thickBot="1">
      <c r="A3" s="77" t="s">
        <v>450</v>
      </c>
      <c r="B3" s="78" t="s">
        <v>448</v>
      </c>
      <c r="C3" s="78" t="s">
        <v>448</v>
      </c>
      <c r="D3" s="78" t="s">
        <v>448</v>
      </c>
      <c r="E3" s="78" t="s">
        <v>448</v>
      </c>
      <c r="F3" s="78" t="s">
        <v>448</v>
      </c>
      <c r="G3" s="79" t="s">
        <v>451</v>
      </c>
      <c r="H3" s="80">
        <f>H4+H6+H14+H33+H38+H45</f>
        <v>53431</v>
      </c>
      <c r="I3" s="80">
        <f>I4+I6+I14+I33+I38+I45</f>
        <v>53531</v>
      </c>
      <c r="J3" s="80">
        <f>J4+J6+J14+J33+J38+J45</f>
        <v>54806</v>
      </c>
      <c r="K3" s="80">
        <f>K4+K6+K14+K33+K38+K45</f>
        <v>38164.46</v>
      </c>
      <c r="L3" s="81">
        <f>K3/J3*100</f>
        <v>69.63555085209649</v>
      </c>
    </row>
    <row r="4" spans="1:12" ht="12.75">
      <c r="A4" s="247"/>
      <c r="B4" s="11"/>
      <c r="C4" s="11"/>
      <c r="D4" s="11"/>
      <c r="E4" s="11" t="s">
        <v>24</v>
      </c>
      <c r="F4" s="11"/>
      <c r="G4" s="11" t="s">
        <v>25</v>
      </c>
      <c r="H4" s="12">
        <f>SUM(H5)</f>
        <v>33800</v>
      </c>
      <c r="I4" s="12">
        <f>SUM(I5)</f>
        <v>33800</v>
      </c>
      <c r="J4" s="12">
        <f>SUM(J5)</f>
        <v>33800</v>
      </c>
      <c r="K4" s="12">
        <f>SUM(K5)</f>
        <v>24320.37</v>
      </c>
      <c r="L4" s="248">
        <f>K4/J4*100</f>
        <v>71.9537573964497</v>
      </c>
    </row>
    <row r="5" spans="1:12" ht="12.75">
      <c r="A5" s="30" t="s">
        <v>448</v>
      </c>
      <c r="B5" s="4" t="s">
        <v>448</v>
      </c>
      <c r="C5" s="4" t="s">
        <v>448</v>
      </c>
      <c r="D5" s="4" t="s">
        <v>452</v>
      </c>
      <c r="E5" s="4" t="s">
        <v>453</v>
      </c>
      <c r="F5" s="4" t="s">
        <v>454</v>
      </c>
      <c r="G5" s="4" t="s">
        <v>26</v>
      </c>
      <c r="H5" s="5">
        <v>33800</v>
      </c>
      <c r="I5" s="5">
        <v>33800</v>
      </c>
      <c r="J5" s="5">
        <v>33800</v>
      </c>
      <c r="K5" s="5">
        <v>24320.37</v>
      </c>
      <c r="L5" s="47"/>
    </row>
    <row r="6" spans="1:12" ht="12.75">
      <c r="A6" s="30"/>
      <c r="B6" s="4"/>
      <c r="C6" s="4"/>
      <c r="D6" s="4"/>
      <c r="E6" s="3" t="s">
        <v>27</v>
      </c>
      <c r="F6" s="3"/>
      <c r="G6" s="3" t="s">
        <v>28</v>
      </c>
      <c r="H6" s="6">
        <f>SUM(H7:H13)</f>
        <v>11824</v>
      </c>
      <c r="I6" s="6">
        <f>SUM(I7:I13)</f>
        <v>11824</v>
      </c>
      <c r="J6" s="6">
        <f>SUM(J7:J13)</f>
        <v>11824</v>
      </c>
      <c r="K6" s="6">
        <f>SUM(K7:K13)</f>
        <v>8430.87</v>
      </c>
      <c r="L6" s="249">
        <f aca="true" t="shared" si="0" ref="L6:L27">K6/J6*100</f>
        <v>71.30302774018945</v>
      </c>
    </row>
    <row r="7" spans="1:12" ht="12.75">
      <c r="A7" s="30" t="s">
        <v>448</v>
      </c>
      <c r="B7" s="4" t="s">
        <v>448</v>
      </c>
      <c r="C7" s="4" t="s">
        <v>448</v>
      </c>
      <c r="D7" s="4" t="s">
        <v>452</v>
      </c>
      <c r="E7" s="4" t="s">
        <v>455</v>
      </c>
      <c r="F7" s="4" t="s">
        <v>454</v>
      </c>
      <c r="G7" s="4" t="s">
        <v>29</v>
      </c>
      <c r="H7" s="5">
        <v>3380</v>
      </c>
      <c r="I7" s="5">
        <v>3380</v>
      </c>
      <c r="J7" s="5">
        <v>3380</v>
      </c>
      <c r="K7" s="5">
        <v>2432.03</v>
      </c>
      <c r="L7" s="250">
        <f t="shared" si="0"/>
        <v>71.953550295858</v>
      </c>
    </row>
    <row r="8" spans="1:12" ht="12.75">
      <c r="A8" s="30" t="s">
        <v>448</v>
      </c>
      <c r="B8" s="4" t="s">
        <v>448</v>
      </c>
      <c r="C8" s="4" t="s">
        <v>448</v>
      </c>
      <c r="D8" s="4" t="s">
        <v>452</v>
      </c>
      <c r="E8" s="4" t="s">
        <v>456</v>
      </c>
      <c r="F8" s="4" t="s">
        <v>454</v>
      </c>
      <c r="G8" s="4" t="s">
        <v>30</v>
      </c>
      <c r="H8" s="5">
        <v>475</v>
      </c>
      <c r="I8" s="5">
        <v>475</v>
      </c>
      <c r="J8" s="5">
        <v>475</v>
      </c>
      <c r="K8" s="5">
        <v>268.36</v>
      </c>
      <c r="L8" s="250">
        <f t="shared" si="0"/>
        <v>56.496842105263156</v>
      </c>
    </row>
    <row r="9" spans="1:12" ht="12.75">
      <c r="A9" s="30" t="s">
        <v>448</v>
      </c>
      <c r="B9" s="4" t="s">
        <v>448</v>
      </c>
      <c r="C9" s="4" t="s">
        <v>448</v>
      </c>
      <c r="D9" s="4" t="s">
        <v>452</v>
      </c>
      <c r="E9" s="4" t="s">
        <v>457</v>
      </c>
      <c r="F9" s="4" t="s">
        <v>454</v>
      </c>
      <c r="G9" s="4" t="s">
        <v>31</v>
      </c>
      <c r="H9" s="5">
        <v>4732</v>
      </c>
      <c r="I9" s="5">
        <v>4732</v>
      </c>
      <c r="J9" s="5">
        <v>4732</v>
      </c>
      <c r="K9" s="5">
        <v>3404.8</v>
      </c>
      <c r="L9" s="250">
        <f t="shared" si="0"/>
        <v>71.95266272189349</v>
      </c>
    </row>
    <row r="10" spans="1:12" ht="12.75">
      <c r="A10" s="30" t="s">
        <v>448</v>
      </c>
      <c r="B10" s="4" t="s">
        <v>448</v>
      </c>
      <c r="C10" s="4" t="s">
        <v>448</v>
      </c>
      <c r="D10" s="4" t="s">
        <v>452</v>
      </c>
      <c r="E10" s="4" t="s">
        <v>458</v>
      </c>
      <c r="F10" s="4" t="s">
        <v>454</v>
      </c>
      <c r="G10" s="4" t="s">
        <v>32</v>
      </c>
      <c r="H10" s="5">
        <v>275</v>
      </c>
      <c r="I10" s="5">
        <v>275</v>
      </c>
      <c r="J10" s="5">
        <v>275</v>
      </c>
      <c r="K10" s="5">
        <v>198.34</v>
      </c>
      <c r="L10" s="250">
        <f t="shared" si="0"/>
        <v>72.12363636363636</v>
      </c>
    </row>
    <row r="11" spans="1:12" ht="12.75">
      <c r="A11" s="30" t="s">
        <v>448</v>
      </c>
      <c r="B11" s="4" t="s">
        <v>448</v>
      </c>
      <c r="C11" s="4" t="s">
        <v>448</v>
      </c>
      <c r="D11" s="4" t="s">
        <v>452</v>
      </c>
      <c r="E11" s="4" t="s">
        <v>459</v>
      </c>
      <c r="F11" s="4" t="s">
        <v>454</v>
      </c>
      <c r="G11" s="4" t="s">
        <v>33</v>
      </c>
      <c r="H11" s="5">
        <v>1014</v>
      </c>
      <c r="I11" s="5">
        <v>1014</v>
      </c>
      <c r="J11" s="5">
        <v>1014</v>
      </c>
      <c r="K11" s="5">
        <v>729.37</v>
      </c>
      <c r="L11" s="250">
        <f t="shared" si="0"/>
        <v>71.92998027613412</v>
      </c>
    </row>
    <row r="12" spans="1:12" ht="12.75">
      <c r="A12" s="30" t="s">
        <v>448</v>
      </c>
      <c r="B12" s="4" t="s">
        <v>448</v>
      </c>
      <c r="C12" s="4" t="s">
        <v>448</v>
      </c>
      <c r="D12" s="4" t="s">
        <v>452</v>
      </c>
      <c r="E12" s="4" t="s">
        <v>460</v>
      </c>
      <c r="F12" s="4" t="s">
        <v>454</v>
      </c>
      <c r="G12" s="4" t="s">
        <v>34</v>
      </c>
      <c r="H12" s="5">
        <v>338</v>
      </c>
      <c r="I12" s="5">
        <v>338</v>
      </c>
      <c r="J12" s="5">
        <v>338</v>
      </c>
      <c r="K12" s="5">
        <v>242.95</v>
      </c>
      <c r="L12" s="250">
        <f t="shared" si="0"/>
        <v>71.87869822485207</v>
      </c>
    </row>
    <row r="13" spans="1:12" ht="12.75">
      <c r="A13" s="30" t="s">
        <v>448</v>
      </c>
      <c r="B13" s="4" t="s">
        <v>448</v>
      </c>
      <c r="C13" s="4" t="s">
        <v>448</v>
      </c>
      <c r="D13" s="4" t="s">
        <v>452</v>
      </c>
      <c r="E13" s="4" t="s">
        <v>461</v>
      </c>
      <c r="F13" s="4" t="s">
        <v>454</v>
      </c>
      <c r="G13" s="4" t="s">
        <v>35</v>
      </c>
      <c r="H13" s="5">
        <v>1610</v>
      </c>
      <c r="I13" s="5">
        <v>1610</v>
      </c>
      <c r="J13" s="5">
        <v>1610</v>
      </c>
      <c r="K13" s="5">
        <v>1155.02</v>
      </c>
      <c r="L13" s="250">
        <f t="shared" si="0"/>
        <v>71.74037267080745</v>
      </c>
    </row>
    <row r="14" spans="1:12" ht="12.75">
      <c r="A14" s="30"/>
      <c r="B14" s="4"/>
      <c r="C14" s="4"/>
      <c r="D14" s="4"/>
      <c r="E14" s="3" t="s">
        <v>36</v>
      </c>
      <c r="F14" s="3"/>
      <c r="G14" s="3" t="s">
        <v>37</v>
      </c>
      <c r="H14" s="6">
        <f>SUM(H15:H32)</f>
        <v>7375</v>
      </c>
      <c r="I14" s="6">
        <f>SUM(I15:I32)</f>
        <v>7475</v>
      </c>
      <c r="J14" s="6">
        <f>SUM(J15:J32)</f>
        <v>7475</v>
      </c>
      <c r="K14" s="6">
        <f>SUM(K15:K32)</f>
        <v>3871.94</v>
      </c>
      <c r="L14" s="249">
        <f t="shared" si="0"/>
        <v>51.79852842809365</v>
      </c>
    </row>
    <row r="15" spans="1:12" ht="89.25">
      <c r="A15" s="30" t="s">
        <v>448</v>
      </c>
      <c r="B15" s="4" t="s">
        <v>448</v>
      </c>
      <c r="C15" s="4" t="s">
        <v>448</v>
      </c>
      <c r="D15" s="4" t="s">
        <v>452</v>
      </c>
      <c r="E15" s="4" t="s">
        <v>462</v>
      </c>
      <c r="F15" s="4" t="s">
        <v>454</v>
      </c>
      <c r="G15" s="196" t="s">
        <v>619</v>
      </c>
      <c r="H15" s="5">
        <v>1840</v>
      </c>
      <c r="I15" s="5">
        <v>1840</v>
      </c>
      <c r="J15" s="5">
        <f>310+510+200+550+130+69+71</f>
        <v>1840</v>
      </c>
      <c r="K15" s="5">
        <f>176.45+287.6+60.04+170.06+43.12+68.29</f>
        <v>805.5600000000001</v>
      </c>
      <c r="L15" s="250">
        <f t="shared" si="0"/>
        <v>43.7804347826087</v>
      </c>
    </row>
    <row r="16" spans="1:12" ht="24.75">
      <c r="A16" s="30" t="s">
        <v>448</v>
      </c>
      <c r="B16" s="4" t="s">
        <v>448</v>
      </c>
      <c r="C16" s="4" t="s">
        <v>448</v>
      </c>
      <c r="D16" s="4" t="s">
        <v>452</v>
      </c>
      <c r="E16" s="4" t="s">
        <v>463</v>
      </c>
      <c r="F16" s="4" t="s">
        <v>454</v>
      </c>
      <c r="G16" s="43" t="s">
        <v>542</v>
      </c>
      <c r="H16" s="5">
        <v>435</v>
      </c>
      <c r="I16" s="5">
        <v>435</v>
      </c>
      <c r="J16" s="5">
        <v>435</v>
      </c>
      <c r="K16" s="5">
        <v>70.98</v>
      </c>
      <c r="L16" s="250">
        <f t="shared" si="0"/>
        <v>16.317241379310346</v>
      </c>
    </row>
    <row r="17" spans="1:12" ht="12.75">
      <c r="A17" s="30" t="s">
        <v>448</v>
      </c>
      <c r="B17" s="4" t="s">
        <v>448</v>
      </c>
      <c r="C17" s="4" t="s">
        <v>448</v>
      </c>
      <c r="D17" s="4" t="s">
        <v>452</v>
      </c>
      <c r="E17" s="4" t="s">
        <v>464</v>
      </c>
      <c r="F17" s="4" t="s">
        <v>454</v>
      </c>
      <c r="G17" s="43" t="s">
        <v>64</v>
      </c>
      <c r="H17" s="5">
        <v>35</v>
      </c>
      <c r="I17" s="5">
        <v>35</v>
      </c>
      <c r="J17" s="5">
        <v>35</v>
      </c>
      <c r="K17" s="5">
        <v>0</v>
      </c>
      <c r="L17" s="250">
        <f t="shared" si="0"/>
        <v>0</v>
      </c>
    </row>
    <row r="18" spans="1:12" ht="12.75">
      <c r="A18" s="30"/>
      <c r="B18" s="4"/>
      <c r="C18" s="4"/>
      <c r="D18" s="4" t="s">
        <v>452</v>
      </c>
      <c r="E18" s="4" t="s">
        <v>346</v>
      </c>
      <c r="F18" s="4" t="s">
        <v>454</v>
      </c>
      <c r="G18" s="43" t="s">
        <v>622</v>
      </c>
      <c r="H18" s="5">
        <v>30</v>
      </c>
      <c r="I18" s="5">
        <v>30</v>
      </c>
      <c r="J18" s="5">
        <v>30</v>
      </c>
      <c r="K18" s="5">
        <v>15.54</v>
      </c>
      <c r="L18" s="250">
        <f t="shared" si="0"/>
        <v>51.800000000000004</v>
      </c>
    </row>
    <row r="19" spans="1:12" ht="12.75">
      <c r="A19" s="30" t="s">
        <v>448</v>
      </c>
      <c r="B19" s="4" t="s">
        <v>448</v>
      </c>
      <c r="C19" s="4" t="s">
        <v>448</v>
      </c>
      <c r="D19" s="4" t="s">
        <v>452</v>
      </c>
      <c r="E19" s="4" t="s">
        <v>465</v>
      </c>
      <c r="F19" s="4" t="s">
        <v>454</v>
      </c>
      <c r="G19" s="43" t="s">
        <v>676</v>
      </c>
      <c r="H19" s="5">
        <v>100</v>
      </c>
      <c r="I19" s="5">
        <v>100</v>
      </c>
      <c r="J19" s="5">
        <v>88</v>
      </c>
      <c r="K19" s="5">
        <v>6.81</v>
      </c>
      <c r="L19" s="250">
        <f t="shared" si="0"/>
        <v>7.738636363636362</v>
      </c>
    </row>
    <row r="20" spans="1:12" ht="12.75">
      <c r="A20" s="30" t="s">
        <v>448</v>
      </c>
      <c r="B20" s="4" t="s">
        <v>448</v>
      </c>
      <c r="C20" s="4" t="s">
        <v>448</v>
      </c>
      <c r="D20" s="4" t="s">
        <v>452</v>
      </c>
      <c r="E20" s="4" t="s">
        <v>466</v>
      </c>
      <c r="F20" s="4" t="s">
        <v>454</v>
      </c>
      <c r="G20" s="4" t="s">
        <v>341</v>
      </c>
      <c r="H20" s="5">
        <v>500</v>
      </c>
      <c r="I20" s="5">
        <v>500</v>
      </c>
      <c r="J20" s="5">
        <v>500</v>
      </c>
      <c r="K20" s="5">
        <v>303.42</v>
      </c>
      <c r="L20" s="250">
        <f t="shared" si="0"/>
        <v>60.684000000000005</v>
      </c>
    </row>
    <row r="21" spans="1:12" ht="12.75">
      <c r="A21" s="30" t="s">
        <v>448</v>
      </c>
      <c r="B21" s="4" t="s">
        <v>448</v>
      </c>
      <c r="C21" s="4" t="s">
        <v>448</v>
      </c>
      <c r="D21" s="4" t="s">
        <v>452</v>
      </c>
      <c r="E21" s="4" t="s">
        <v>466</v>
      </c>
      <c r="F21" s="4" t="s">
        <v>454</v>
      </c>
      <c r="G21" s="4" t="s">
        <v>67</v>
      </c>
      <c r="H21" s="5">
        <v>20</v>
      </c>
      <c r="I21" s="5">
        <v>20</v>
      </c>
      <c r="J21" s="5">
        <v>20</v>
      </c>
      <c r="K21" s="5">
        <v>0</v>
      </c>
      <c r="L21" s="250">
        <f t="shared" si="0"/>
        <v>0</v>
      </c>
    </row>
    <row r="22" spans="1:12" ht="24.75">
      <c r="A22" s="30" t="s">
        <v>448</v>
      </c>
      <c r="B22" s="4" t="s">
        <v>448</v>
      </c>
      <c r="C22" s="4" t="s">
        <v>448</v>
      </c>
      <c r="D22" s="4" t="s">
        <v>452</v>
      </c>
      <c r="E22" s="4" t="s">
        <v>467</v>
      </c>
      <c r="F22" s="4" t="s">
        <v>454</v>
      </c>
      <c r="G22" s="43" t="s">
        <v>543</v>
      </c>
      <c r="H22" s="5">
        <v>50</v>
      </c>
      <c r="I22" s="5">
        <v>50</v>
      </c>
      <c r="J22" s="5">
        <v>62</v>
      </c>
      <c r="K22" s="5">
        <v>62</v>
      </c>
      <c r="L22" s="250">
        <f t="shared" si="0"/>
        <v>100</v>
      </c>
    </row>
    <row r="23" spans="1:12" ht="12.75">
      <c r="A23" s="30" t="s">
        <v>448</v>
      </c>
      <c r="B23" s="4" t="s">
        <v>448</v>
      </c>
      <c r="C23" s="4" t="s">
        <v>448</v>
      </c>
      <c r="D23" s="4" t="s">
        <v>452</v>
      </c>
      <c r="E23" s="4" t="s">
        <v>469</v>
      </c>
      <c r="F23" s="4" t="s">
        <v>454</v>
      </c>
      <c r="G23" s="4" t="s">
        <v>436</v>
      </c>
      <c r="H23" s="5">
        <v>45</v>
      </c>
      <c r="I23" s="5">
        <v>50</v>
      </c>
      <c r="J23" s="5">
        <v>50</v>
      </c>
      <c r="K23" s="5">
        <v>50</v>
      </c>
      <c r="L23" s="250">
        <f t="shared" si="0"/>
        <v>100</v>
      </c>
    </row>
    <row r="24" spans="1:12" ht="25.5">
      <c r="A24" s="30" t="s">
        <v>448</v>
      </c>
      <c r="B24" s="4" t="s">
        <v>448</v>
      </c>
      <c r="C24" s="4" t="s">
        <v>448</v>
      </c>
      <c r="D24" s="4" t="s">
        <v>452</v>
      </c>
      <c r="E24" s="4" t="s">
        <v>470</v>
      </c>
      <c r="F24" s="4" t="s">
        <v>454</v>
      </c>
      <c r="G24" s="43" t="s">
        <v>623</v>
      </c>
      <c r="H24" s="5">
        <v>45</v>
      </c>
      <c r="I24" s="5">
        <v>145</v>
      </c>
      <c r="J24" s="5">
        <v>145</v>
      </c>
      <c r="K24" s="5">
        <v>113.48</v>
      </c>
      <c r="L24" s="250">
        <f t="shared" si="0"/>
        <v>78.26206896551724</v>
      </c>
    </row>
    <row r="25" spans="1:12" ht="12.75">
      <c r="A25" s="30" t="s">
        <v>448</v>
      </c>
      <c r="B25" s="4" t="s">
        <v>448</v>
      </c>
      <c r="C25" s="4" t="s">
        <v>448</v>
      </c>
      <c r="D25" s="4" t="s">
        <v>452</v>
      </c>
      <c r="E25" s="4" t="s">
        <v>471</v>
      </c>
      <c r="F25" s="4" t="s">
        <v>454</v>
      </c>
      <c r="G25" s="43" t="s">
        <v>40</v>
      </c>
      <c r="H25" s="5">
        <v>130</v>
      </c>
      <c r="I25" s="5">
        <v>125</v>
      </c>
      <c r="J25" s="5">
        <v>45</v>
      </c>
      <c r="K25" s="5">
        <v>0</v>
      </c>
      <c r="L25" s="250">
        <f t="shared" si="0"/>
        <v>0</v>
      </c>
    </row>
    <row r="26" spans="1:12" ht="12.75">
      <c r="A26" s="30" t="s">
        <v>448</v>
      </c>
      <c r="B26" s="4" t="s">
        <v>448</v>
      </c>
      <c r="C26" s="4" t="s">
        <v>448</v>
      </c>
      <c r="D26" s="4" t="s">
        <v>452</v>
      </c>
      <c r="E26" s="4" t="s">
        <v>472</v>
      </c>
      <c r="F26" s="4" t="s">
        <v>454</v>
      </c>
      <c r="G26" s="4" t="s">
        <v>171</v>
      </c>
      <c r="H26" s="5">
        <v>55</v>
      </c>
      <c r="I26" s="5">
        <v>55</v>
      </c>
      <c r="J26" s="5">
        <v>55</v>
      </c>
      <c r="K26" s="5">
        <v>41.76</v>
      </c>
      <c r="L26" s="250">
        <f t="shared" si="0"/>
        <v>75.92727272727272</v>
      </c>
    </row>
    <row r="27" spans="1:12" ht="13.5" thickBot="1">
      <c r="A27" s="30" t="s">
        <v>448</v>
      </c>
      <c r="B27" s="4" t="s">
        <v>448</v>
      </c>
      <c r="C27" s="4" t="s">
        <v>448</v>
      </c>
      <c r="D27" s="4" t="s">
        <v>452</v>
      </c>
      <c r="E27" s="4" t="s">
        <v>473</v>
      </c>
      <c r="F27" s="4" t="s">
        <v>454</v>
      </c>
      <c r="G27" s="4" t="s">
        <v>172</v>
      </c>
      <c r="H27" s="5">
        <v>1900</v>
      </c>
      <c r="I27" s="5">
        <v>1900</v>
      </c>
      <c r="J27" s="5">
        <v>1900</v>
      </c>
      <c r="K27" s="5">
        <v>1800</v>
      </c>
      <c r="L27" s="47">
        <f t="shared" si="0"/>
        <v>94.73684210526315</v>
      </c>
    </row>
    <row r="28" spans="1:12" s="1" customFormat="1" ht="37.5" customHeight="1">
      <c r="A28" s="44" t="s">
        <v>20</v>
      </c>
      <c r="B28" s="45" t="s">
        <v>19</v>
      </c>
      <c r="C28" s="45" t="s">
        <v>21</v>
      </c>
      <c r="D28" s="45" t="s">
        <v>22</v>
      </c>
      <c r="E28" s="45" t="s">
        <v>442</v>
      </c>
      <c r="F28" s="45" t="s">
        <v>443</v>
      </c>
      <c r="G28" s="45" t="s">
        <v>444</v>
      </c>
      <c r="H28" s="46" t="s">
        <v>445</v>
      </c>
      <c r="I28" s="46" t="s">
        <v>446</v>
      </c>
      <c r="J28" s="46" t="s">
        <v>446</v>
      </c>
      <c r="K28" s="46" t="s">
        <v>447</v>
      </c>
      <c r="L28" s="246" t="s">
        <v>23</v>
      </c>
    </row>
    <row r="29" spans="1:12" ht="12.75">
      <c r="A29" s="30" t="s">
        <v>448</v>
      </c>
      <c r="B29" s="4" t="s">
        <v>448</v>
      </c>
      <c r="C29" s="4" t="s">
        <v>448</v>
      </c>
      <c r="D29" s="4" t="s">
        <v>452</v>
      </c>
      <c r="E29" s="4" t="s">
        <v>474</v>
      </c>
      <c r="F29" s="4" t="s">
        <v>454</v>
      </c>
      <c r="G29" s="4" t="s">
        <v>42</v>
      </c>
      <c r="H29" s="5">
        <v>70</v>
      </c>
      <c r="I29" s="5">
        <v>70</v>
      </c>
      <c r="J29" s="5">
        <v>150</v>
      </c>
      <c r="K29" s="5">
        <v>109.49</v>
      </c>
      <c r="L29" s="47">
        <f aca="true" t="shared" si="1" ref="L29:L45">K29/J29*100</f>
        <v>72.99333333333334</v>
      </c>
    </row>
    <row r="30" spans="1:12" ht="12.75">
      <c r="A30" s="30"/>
      <c r="B30" s="4"/>
      <c r="C30" s="4"/>
      <c r="D30" s="4" t="s">
        <v>452</v>
      </c>
      <c r="E30" s="4" t="s">
        <v>65</v>
      </c>
      <c r="F30" s="4" t="s">
        <v>454</v>
      </c>
      <c r="G30" s="4" t="s">
        <v>66</v>
      </c>
      <c r="H30" s="5">
        <v>500</v>
      </c>
      <c r="I30" s="5">
        <v>500</v>
      </c>
      <c r="J30" s="5">
        <v>500</v>
      </c>
      <c r="K30" s="5">
        <v>0</v>
      </c>
      <c r="L30" s="47">
        <f t="shared" si="1"/>
        <v>0</v>
      </c>
    </row>
    <row r="31" spans="1:12" ht="12.75">
      <c r="A31" s="30" t="s">
        <v>448</v>
      </c>
      <c r="B31" s="4" t="s">
        <v>448</v>
      </c>
      <c r="C31" s="4" t="s">
        <v>448</v>
      </c>
      <c r="D31" s="4" t="s">
        <v>452</v>
      </c>
      <c r="E31" s="4" t="s">
        <v>475</v>
      </c>
      <c r="F31" s="4" t="s">
        <v>454</v>
      </c>
      <c r="G31" s="4" t="s">
        <v>394</v>
      </c>
      <c r="H31" s="5">
        <v>770</v>
      </c>
      <c r="I31" s="5">
        <v>770</v>
      </c>
      <c r="J31" s="5">
        <v>770</v>
      </c>
      <c r="K31" s="5">
        <v>0</v>
      </c>
      <c r="L31" s="47">
        <f t="shared" si="1"/>
        <v>0</v>
      </c>
    </row>
    <row r="32" spans="1:12" ht="12.75">
      <c r="A32" s="30"/>
      <c r="B32" s="4"/>
      <c r="C32" s="4"/>
      <c r="D32" s="4" t="s">
        <v>452</v>
      </c>
      <c r="E32" s="4" t="s">
        <v>476</v>
      </c>
      <c r="F32" s="4" t="s">
        <v>454</v>
      </c>
      <c r="G32" s="43" t="s">
        <v>544</v>
      </c>
      <c r="H32" s="5">
        <v>850</v>
      </c>
      <c r="I32" s="5">
        <v>850</v>
      </c>
      <c r="J32" s="5">
        <v>850</v>
      </c>
      <c r="K32" s="5">
        <v>492.9</v>
      </c>
      <c r="L32" s="47">
        <f t="shared" si="1"/>
        <v>57.98823529411764</v>
      </c>
    </row>
    <row r="33" spans="1:12" ht="12.75">
      <c r="A33" s="30"/>
      <c r="B33" s="4"/>
      <c r="C33" s="4"/>
      <c r="D33" s="4"/>
      <c r="E33" s="3" t="s">
        <v>36</v>
      </c>
      <c r="F33" s="3"/>
      <c r="G33" s="3" t="s">
        <v>206</v>
      </c>
      <c r="H33" s="6">
        <f>SUM(H34:H37)</f>
        <v>425</v>
      </c>
      <c r="I33" s="6">
        <f>SUM(I34:I37)</f>
        <v>425</v>
      </c>
      <c r="J33" s="6">
        <f>SUM(J34:J37)</f>
        <v>425</v>
      </c>
      <c r="K33" s="6">
        <f>SUM(K34:K37)</f>
        <v>290.03000000000003</v>
      </c>
      <c r="L33" s="249">
        <f t="shared" si="1"/>
        <v>68.24235294117648</v>
      </c>
    </row>
    <row r="34" spans="1:12" ht="24.75">
      <c r="A34" s="30" t="s">
        <v>448</v>
      </c>
      <c r="B34" s="4" t="s">
        <v>448</v>
      </c>
      <c r="C34" s="4" t="s">
        <v>448</v>
      </c>
      <c r="D34" s="4" t="s">
        <v>477</v>
      </c>
      <c r="E34" s="4" t="s">
        <v>478</v>
      </c>
      <c r="F34" s="4" t="s">
        <v>454</v>
      </c>
      <c r="G34" s="43" t="s">
        <v>545</v>
      </c>
      <c r="H34" s="5">
        <v>30</v>
      </c>
      <c r="I34" s="5">
        <v>30</v>
      </c>
      <c r="J34" s="5">
        <v>30</v>
      </c>
      <c r="K34" s="5">
        <v>15.55</v>
      </c>
      <c r="L34" s="250">
        <f t="shared" si="1"/>
        <v>51.83333333333333</v>
      </c>
    </row>
    <row r="35" spans="1:12" ht="12.75">
      <c r="A35" s="48" t="s">
        <v>448</v>
      </c>
      <c r="B35" s="13" t="s">
        <v>448</v>
      </c>
      <c r="C35" s="13" t="s">
        <v>448</v>
      </c>
      <c r="D35" s="13" t="s">
        <v>477</v>
      </c>
      <c r="E35" s="13" t="s">
        <v>472</v>
      </c>
      <c r="F35" s="13" t="s">
        <v>454</v>
      </c>
      <c r="G35" s="259" t="s">
        <v>70</v>
      </c>
      <c r="H35" s="14">
        <v>215</v>
      </c>
      <c r="I35" s="14">
        <v>215</v>
      </c>
      <c r="J35" s="14">
        <v>215</v>
      </c>
      <c r="K35" s="14">
        <v>159.5</v>
      </c>
      <c r="L35" s="250">
        <f t="shared" si="1"/>
        <v>74.18604651162791</v>
      </c>
    </row>
    <row r="36" spans="1:12" ht="12.75">
      <c r="A36" s="48" t="s">
        <v>448</v>
      </c>
      <c r="B36" s="13" t="s">
        <v>448</v>
      </c>
      <c r="C36" s="13" t="s">
        <v>448</v>
      </c>
      <c r="D36" s="13" t="s">
        <v>477</v>
      </c>
      <c r="E36" s="13" t="s">
        <v>472</v>
      </c>
      <c r="F36" s="13" t="s">
        <v>454</v>
      </c>
      <c r="G36" s="259" t="s">
        <v>68</v>
      </c>
      <c r="H36" s="14">
        <v>140</v>
      </c>
      <c r="I36" s="14">
        <v>140</v>
      </c>
      <c r="J36" s="14">
        <v>140</v>
      </c>
      <c r="K36" s="14">
        <v>104.67</v>
      </c>
      <c r="L36" s="250">
        <f t="shared" si="1"/>
        <v>74.76428571428572</v>
      </c>
    </row>
    <row r="37" spans="1:12" ht="12.75">
      <c r="A37" s="48" t="s">
        <v>448</v>
      </c>
      <c r="B37" s="13" t="s">
        <v>448</v>
      </c>
      <c r="C37" s="13" t="s">
        <v>448</v>
      </c>
      <c r="D37" s="13" t="s">
        <v>477</v>
      </c>
      <c r="E37" s="13" t="s">
        <v>472</v>
      </c>
      <c r="F37" s="13" t="s">
        <v>454</v>
      </c>
      <c r="G37" s="280" t="s">
        <v>69</v>
      </c>
      <c r="H37" s="14">
        <v>40</v>
      </c>
      <c r="I37" s="14">
        <v>40</v>
      </c>
      <c r="J37" s="14">
        <v>40</v>
      </c>
      <c r="K37" s="14">
        <v>10.31</v>
      </c>
      <c r="L37" s="250">
        <f t="shared" si="1"/>
        <v>25.775000000000002</v>
      </c>
    </row>
    <row r="38" spans="1:12" ht="12.75">
      <c r="A38" s="48"/>
      <c r="B38" s="13"/>
      <c r="C38" s="13"/>
      <c r="D38" s="13"/>
      <c r="E38" s="13"/>
      <c r="F38" s="13"/>
      <c r="G38" s="318" t="s">
        <v>546</v>
      </c>
      <c r="H38" s="319">
        <f>SUM(H39:H44)</f>
        <v>0</v>
      </c>
      <c r="I38" s="319">
        <f>SUM(I39:I44)</f>
        <v>0</v>
      </c>
      <c r="J38" s="319">
        <f>SUM(J39:J44)</f>
        <v>1275</v>
      </c>
      <c r="K38" s="319">
        <f>SUM(K39:K44)</f>
        <v>1249.76</v>
      </c>
      <c r="L38" s="320">
        <f t="shared" si="1"/>
        <v>98.02039215686274</v>
      </c>
    </row>
    <row r="39" spans="1:12" ht="12.75">
      <c r="A39" s="48"/>
      <c r="B39" s="13"/>
      <c r="C39" s="13"/>
      <c r="D39" s="13" t="s">
        <v>591</v>
      </c>
      <c r="E39" s="13" t="s">
        <v>458</v>
      </c>
      <c r="F39" s="13" t="s">
        <v>480</v>
      </c>
      <c r="G39" s="280" t="s">
        <v>32</v>
      </c>
      <c r="H39" s="14">
        <v>0</v>
      </c>
      <c r="I39" s="14">
        <v>0</v>
      </c>
      <c r="J39" s="14">
        <v>10</v>
      </c>
      <c r="K39" s="14">
        <v>9.82</v>
      </c>
      <c r="L39" s="250">
        <f t="shared" si="1"/>
        <v>98.2</v>
      </c>
    </row>
    <row r="40" spans="1:12" ht="12.75">
      <c r="A40" s="48"/>
      <c r="B40" s="13"/>
      <c r="C40" s="13"/>
      <c r="D40" s="13" t="s">
        <v>591</v>
      </c>
      <c r="E40" s="13" t="s">
        <v>479</v>
      </c>
      <c r="F40" s="13" t="s">
        <v>480</v>
      </c>
      <c r="G40" s="280" t="s">
        <v>592</v>
      </c>
      <c r="H40" s="14">
        <v>0</v>
      </c>
      <c r="I40" s="14">
        <v>0</v>
      </c>
      <c r="J40" s="14">
        <v>17</v>
      </c>
      <c r="K40" s="14">
        <v>9.5</v>
      </c>
      <c r="L40" s="250">
        <f t="shared" si="1"/>
        <v>55.88235294117647</v>
      </c>
    </row>
    <row r="41" spans="1:12" ht="12.75">
      <c r="A41" s="48"/>
      <c r="B41" s="13"/>
      <c r="C41" s="13"/>
      <c r="D41" s="13" t="s">
        <v>591</v>
      </c>
      <c r="E41" s="13" t="s">
        <v>478</v>
      </c>
      <c r="F41" s="13" t="s">
        <v>480</v>
      </c>
      <c r="G41" s="280" t="s">
        <v>390</v>
      </c>
      <c r="H41" s="14">
        <v>0</v>
      </c>
      <c r="I41" s="14">
        <v>0</v>
      </c>
      <c r="J41" s="14">
        <v>4.1</v>
      </c>
      <c r="K41" s="14">
        <v>0</v>
      </c>
      <c r="L41" s="250">
        <f t="shared" si="1"/>
        <v>0</v>
      </c>
    </row>
    <row r="42" spans="1:12" ht="12.75">
      <c r="A42" s="48"/>
      <c r="B42" s="13"/>
      <c r="C42" s="13"/>
      <c r="D42" s="13" t="s">
        <v>591</v>
      </c>
      <c r="E42" s="13" t="s">
        <v>462</v>
      </c>
      <c r="F42" s="13" t="s">
        <v>480</v>
      </c>
      <c r="G42" s="280" t="s">
        <v>391</v>
      </c>
      <c r="H42" s="14">
        <v>0</v>
      </c>
      <c r="I42" s="14">
        <v>0</v>
      </c>
      <c r="J42" s="14">
        <v>2.8</v>
      </c>
      <c r="K42" s="14">
        <v>0</v>
      </c>
      <c r="L42" s="250">
        <f t="shared" si="1"/>
        <v>0</v>
      </c>
    </row>
    <row r="43" spans="1:12" ht="12.75">
      <c r="A43" s="48"/>
      <c r="B43" s="13"/>
      <c r="C43" s="13"/>
      <c r="D43" s="13" t="s">
        <v>591</v>
      </c>
      <c r="E43" s="13" t="s">
        <v>466</v>
      </c>
      <c r="F43" s="13" t="s">
        <v>480</v>
      </c>
      <c r="G43" s="280" t="s">
        <v>593</v>
      </c>
      <c r="H43" s="14">
        <v>0</v>
      </c>
      <c r="I43" s="14">
        <v>0</v>
      </c>
      <c r="J43" s="14">
        <v>10.1</v>
      </c>
      <c r="K43" s="14">
        <v>0</v>
      </c>
      <c r="L43" s="250">
        <f t="shared" si="1"/>
        <v>0</v>
      </c>
    </row>
    <row r="44" spans="1:12" ht="12.75">
      <c r="A44" s="48"/>
      <c r="B44" s="13"/>
      <c r="C44" s="13"/>
      <c r="D44" s="13" t="s">
        <v>591</v>
      </c>
      <c r="E44" s="13" t="s">
        <v>476</v>
      </c>
      <c r="F44" s="13" t="s">
        <v>480</v>
      </c>
      <c r="G44" s="280" t="s">
        <v>594</v>
      </c>
      <c r="H44" s="14">
        <v>0</v>
      </c>
      <c r="I44" s="14">
        <v>0</v>
      </c>
      <c r="J44" s="14">
        <v>1231</v>
      </c>
      <c r="K44" s="14">
        <v>1230.44</v>
      </c>
      <c r="L44" s="250">
        <f t="shared" si="1"/>
        <v>99.9545085296507</v>
      </c>
    </row>
    <row r="45" spans="1:12" s="1" customFormat="1" ht="12.75">
      <c r="A45" s="34"/>
      <c r="B45" s="3"/>
      <c r="C45" s="3"/>
      <c r="D45" s="3" t="s">
        <v>709</v>
      </c>
      <c r="E45" s="3" t="s">
        <v>36</v>
      </c>
      <c r="F45" s="3" t="s">
        <v>454</v>
      </c>
      <c r="G45" s="3" t="s">
        <v>37</v>
      </c>
      <c r="H45" s="6">
        <f>SUM(H46)</f>
        <v>7</v>
      </c>
      <c r="I45" s="6">
        <f>SUM(I46)</f>
        <v>7</v>
      </c>
      <c r="J45" s="6">
        <f>SUM(J46)</f>
        <v>7</v>
      </c>
      <c r="K45" s="6">
        <f>SUM(K46)</f>
        <v>1.49</v>
      </c>
      <c r="L45" s="249">
        <f t="shared" si="1"/>
        <v>21.285714285714285</v>
      </c>
    </row>
    <row r="46" spans="1:12" s="2" customFormat="1" ht="13.5" thickBot="1">
      <c r="A46" s="40" t="s">
        <v>448</v>
      </c>
      <c r="B46" s="41" t="s">
        <v>448</v>
      </c>
      <c r="C46" s="41"/>
      <c r="D46" s="41" t="s">
        <v>709</v>
      </c>
      <c r="E46" s="41" t="s">
        <v>472</v>
      </c>
      <c r="F46" s="41" t="s">
        <v>454</v>
      </c>
      <c r="G46" s="252" t="s">
        <v>677</v>
      </c>
      <c r="H46" s="42">
        <v>7</v>
      </c>
      <c r="I46" s="42">
        <v>7</v>
      </c>
      <c r="J46" s="42">
        <v>7</v>
      </c>
      <c r="K46" s="42">
        <v>1.49</v>
      </c>
      <c r="L46" s="258"/>
    </row>
    <row r="47" spans="1:12" s="2" customFormat="1" ht="9.75" customHeight="1">
      <c r="A47" s="56"/>
      <c r="B47" s="56"/>
      <c r="C47" s="57"/>
      <c r="D47" s="57"/>
      <c r="E47" s="57"/>
      <c r="F47" s="57"/>
      <c r="G47" s="57"/>
      <c r="H47" s="58"/>
      <c r="I47" s="58"/>
      <c r="J47" s="58"/>
      <c r="K47" s="58"/>
      <c r="L47" s="58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72" spans="1:7" ht="12.75">
      <c r="A72" s="118" t="s">
        <v>210</v>
      </c>
      <c r="B72" s="118" t="s">
        <v>211</v>
      </c>
      <c r="C72" s="118"/>
      <c r="D72" s="118"/>
      <c r="E72" s="118"/>
      <c r="F72" s="118"/>
      <c r="G72" s="118"/>
    </row>
    <row r="73" spans="1:2" s="1" customFormat="1" ht="12.75">
      <c r="A73" s="1" t="s">
        <v>212</v>
      </c>
      <c r="B73" s="1" t="s">
        <v>213</v>
      </c>
    </row>
    <row r="74" spans="1:7" ht="26.25" customHeight="1" thickBot="1">
      <c r="A74" s="1" t="s">
        <v>214</v>
      </c>
      <c r="D74" s="385" t="s">
        <v>333</v>
      </c>
      <c r="E74" s="385"/>
      <c r="F74" s="385"/>
      <c r="G74" s="385"/>
    </row>
    <row r="75" spans="1:7" ht="27.75" customHeight="1">
      <c r="A75" s="381" t="s">
        <v>302</v>
      </c>
      <c r="B75" s="382"/>
      <c r="C75" s="113" t="s">
        <v>306</v>
      </c>
      <c r="D75" s="113" t="s">
        <v>303</v>
      </c>
      <c r="E75" s="119" t="s">
        <v>304</v>
      </c>
      <c r="F75" s="121" t="s">
        <v>305</v>
      </c>
      <c r="G75" s="123" t="s">
        <v>308</v>
      </c>
    </row>
    <row r="76" spans="1:7" ht="13.5" thickBot="1">
      <c r="A76" s="383"/>
      <c r="B76" s="384"/>
      <c r="C76" s="115">
        <v>4</v>
      </c>
      <c r="D76" s="115">
        <v>4</v>
      </c>
      <c r="E76" s="115">
        <v>4</v>
      </c>
      <c r="F76" s="122">
        <v>4</v>
      </c>
      <c r="G76" s="124">
        <v>100</v>
      </c>
    </row>
    <row r="78" spans="1:4" ht="13.5" thickBot="1">
      <c r="A78" s="1" t="s">
        <v>215</v>
      </c>
      <c r="D78" s="174" t="s">
        <v>307</v>
      </c>
    </row>
    <row r="79" spans="1:7" ht="25.5">
      <c r="A79" s="381" t="s">
        <v>302</v>
      </c>
      <c r="B79" s="382"/>
      <c r="C79" s="113" t="s">
        <v>306</v>
      </c>
      <c r="D79" s="113" t="s">
        <v>303</v>
      </c>
      <c r="E79" s="119" t="s">
        <v>304</v>
      </c>
      <c r="F79" s="121" t="s">
        <v>305</v>
      </c>
      <c r="G79" s="123" t="s">
        <v>308</v>
      </c>
    </row>
    <row r="80" spans="1:7" ht="13.5" thickBot="1">
      <c r="A80" s="383"/>
      <c r="B80" s="384"/>
      <c r="C80" s="115">
        <v>7</v>
      </c>
      <c r="D80" s="115">
        <v>6</v>
      </c>
      <c r="E80" s="115">
        <v>6</v>
      </c>
      <c r="F80" s="122">
        <v>6</v>
      </c>
      <c r="G80" s="124" t="s">
        <v>372</v>
      </c>
    </row>
  </sheetData>
  <sheetProtection/>
  <mergeCells count="3">
    <mergeCell ref="A79:B80"/>
    <mergeCell ref="A75:B76"/>
    <mergeCell ref="D74:G74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30.09.2011
VÝDAVKY - Program 1: Riadenie, organizácia a administratíva (správa obce)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D72" sqref="D72"/>
    </sheetView>
  </sheetViews>
  <sheetFormatPr defaultColWidth="9.00390625" defaultRowHeight="12.75"/>
  <cols>
    <col min="1" max="1" width="8.375" style="0" customWidth="1"/>
    <col min="2" max="2" width="11.875" style="0" customWidth="1"/>
    <col min="3" max="3" width="6.00390625" style="0" customWidth="1"/>
    <col min="4" max="4" width="8.875" style="0" customWidth="1"/>
    <col min="5" max="5" width="8.125" style="0" bestFit="1" customWidth="1"/>
    <col min="6" max="6" width="5.25390625" style="0" customWidth="1"/>
    <col min="7" max="7" width="42.00390625" style="0" customWidth="1"/>
    <col min="8" max="8" width="9.75390625" style="0" customWidth="1"/>
    <col min="9" max="9" width="10.125" style="0" customWidth="1"/>
    <col min="10" max="10" width="8.875" style="0" customWidth="1"/>
    <col min="11" max="11" width="8.75390625" style="0" customWidth="1"/>
    <col min="12" max="12" width="7.75390625" style="0" customWidth="1"/>
  </cols>
  <sheetData>
    <row r="1" spans="1:12" s="1" customFormat="1" ht="38.25">
      <c r="A1" s="26" t="s">
        <v>20</v>
      </c>
      <c r="B1" s="27" t="s">
        <v>19</v>
      </c>
      <c r="C1" s="27" t="s">
        <v>21</v>
      </c>
      <c r="D1" s="27" t="s">
        <v>22</v>
      </c>
      <c r="E1" s="27" t="s">
        <v>442</v>
      </c>
      <c r="F1" s="27" t="s">
        <v>443</v>
      </c>
      <c r="G1" s="27" t="s">
        <v>444</v>
      </c>
      <c r="H1" s="28" t="s">
        <v>445</v>
      </c>
      <c r="I1" s="228" t="s">
        <v>353</v>
      </c>
      <c r="J1" s="28" t="s">
        <v>446</v>
      </c>
      <c r="K1" s="28" t="s">
        <v>447</v>
      </c>
      <c r="L1" s="233" t="s">
        <v>23</v>
      </c>
    </row>
    <row r="2" spans="1:12" ht="12" customHeight="1">
      <c r="A2" s="30" t="s">
        <v>449</v>
      </c>
      <c r="B2" s="386"/>
      <c r="C2" s="358"/>
      <c r="D2" s="358"/>
      <c r="E2" s="358"/>
      <c r="F2" s="358"/>
      <c r="G2" s="358"/>
      <c r="H2" s="358"/>
      <c r="I2" s="358"/>
      <c r="J2" s="358"/>
      <c r="K2" s="358"/>
      <c r="L2" s="359"/>
    </row>
    <row r="3" spans="1:12" s="18" customFormat="1" ht="15">
      <c r="A3" s="49" t="s">
        <v>481</v>
      </c>
      <c r="B3" s="50" t="s">
        <v>448</v>
      </c>
      <c r="C3" s="50" t="s">
        <v>448</v>
      </c>
      <c r="D3" s="50" t="s">
        <v>448</v>
      </c>
      <c r="E3" s="50" t="s">
        <v>448</v>
      </c>
      <c r="F3" s="50" t="s">
        <v>448</v>
      </c>
      <c r="G3" s="50" t="s">
        <v>696</v>
      </c>
      <c r="H3" s="51">
        <f>H4+H22</f>
        <v>13576</v>
      </c>
      <c r="I3" s="51">
        <f>I4+I22</f>
        <v>14826</v>
      </c>
      <c r="J3" s="51">
        <f>J4+J22</f>
        <v>14857</v>
      </c>
      <c r="K3" s="172">
        <f>K4+K22</f>
        <v>7218.58</v>
      </c>
      <c r="L3" s="63">
        <f>K3/J3*100</f>
        <v>48.58706333714748</v>
      </c>
    </row>
    <row r="4" spans="1:12" s="18" customFormat="1" ht="15">
      <c r="A4" s="32" t="s">
        <v>448</v>
      </c>
      <c r="B4" s="21" t="s">
        <v>450</v>
      </c>
      <c r="C4" s="21" t="s">
        <v>448</v>
      </c>
      <c r="D4" s="21" t="s">
        <v>448</v>
      </c>
      <c r="E4" s="21" t="s">
        <v>448</v>
      </c>
      <c r="F4" s="21" t="s">
        <v>448</v>
      </c>
      <c r="G4" s="21" t="s">
        <v>697</v>
      </c>
      <c r="H4" s="22">
        <f>H5+H20</f>
        <v>3176</v>
      </c>
      <c r="I4" s="22">
        <f>I5+I20</f>
        <v>3176</v>
      </c>
      <c r="J4" s="22">
        <f>J5+J20</f>
        <v>3176</v>
      </c>
      <c r="K4" s="22">
        <f>K5+K20</f>
        <v>1789.31</v>
      </c>
      <c r="L4" s="63">
        <f>K4/J4*100</f>
        <v>56.33847607052896</v>
      </c>
    </row>
    <row r="5" spans="1:12" s="156" customFormat="1" ht="13.5">
      <c r="A5" s="154"/>
      <c r="B5" s="155"/>
      <c r="C5" s="275" t="s">
        <v>450</v>
      </c>
      <c r="D5" s="275"/>
      <c r="E5" s="275"/>
      <c r="F5" s="275"/>
      <c r="G5" s="275" t="s">
        <v>44</v>
      </c>
      <c r="H5" s="276">
        <f>H6+H8+H16+H18</f>
        <v>2676</v>
      </c>
      <c r="I5" s="276">
        <f>I6+I8+I16+I18</f>
        <v>2676</v>
      </c>
      <c r="J5" s="276">
        <f>J6+J8+J16+J18</f>
        <v>2676</v>
      </c>
      <c r="K5" s="276">
        <f>K6+K8+K16+K18</f>
        <v>1390.98</v>
      </c>
      <c r="L5" s="277">
        <f>K5/J5*100</f>
        <v>51.97982062780269</v>
      </c>
    </row>
    <row r="6" spans="1:12" s="18" customFormat="1" ht="13.5">
      <c r="A6" s="34"/>
      <c r="B6" s="3"/>
      <c r="C6" s="3"/>
      <c r="D6" s="3"/>
      <c r="E6" s="3" t="s">
        <v>24</v>
      </c>
      <c r="F6" s="3"/>
      <c r="G6" s="3" t="s">
        <v>45</v>
      </c>
      <c r="H6" s="23">
        <f>SUM(H7)</f>
        <v>1950</v>
      </c>
      <c r="I6" s="23">
        <f>SUM(I7)</f>
        <v>1950</v>
      </c>
      <c r="J6" s="23">
        <f>SUM(J7)</f>
        <v>1950</v>
      </c>
      <c r="K6" s="23">
        <f>SUM(K7)</f>
        <v>1023</v>
      </c>
      <c r="L6" s="157">
        <f>K6/J6*100</f>
        <v>52.46153846153846</v>
      </c>
    </row>
    <row r="7" spans="1:12" s="2" customFormat="1" ht="12.75">
      <c r="A7" s="30" t="s">
        <v>448</v>
      </c>
      <c r="B7" s="4" t="s">
        <v>448</v>
      </c>
      <c r="C7" s="4" t="s">
        <v>450</v>
      </c>
      <c r="D7" s="4" t="s">
        <v>477</v>
      </c>
      <c r="E7" s="4" t="s">
        <v>453</v>
      </c>
      <c r="F7" s="4" t="s">
        <v>454</v>
      </c>
      <c r="G7" s="4" t="s">
        <v>46</v>
      </c>
      <c r="H7" s="24">
        <v>1950</v>
      </c>
      <c r="I7" s="24">
        <v>1950</v>
      </c>
      <c r="J7" s="24">
        <v>1950</v>
      </c>
      <c r="K7" s="24">
        <v>1023</v>
      </c>
      <c r="L7" s="35"/>
    </row>
    <row r="8" spans="1:12" s="18" customFormat="1" ht="12.75">
      <c r="A8" s="34"/>
      <c r="B8" s="3"/>
      <c r="C8" s="3"/>
      <c r="D8" s="3"/>
      <c r="E8" s="3" t="s">
        <v>27</v>
      </c>
      <c r="F8" s="3"/>
      <c r="G8" s="3" t="s">
        <v>28</v>
      </c>
      <c r="H8" s="25">
        <f>SUM(H9:H15)</f>
        <v>686</v>
      </c>
      <c r="I8" s="25">
        <f>SUM(I9:I15)</f>
        <v>686</v>
      </c>
      <c r="J8" s="25">
        <f>SUM(J9:J15)</f>
        <v>686</v>
      </c>
      <c r="K8" s="25">
        <f>SUM(K9:K15)</f>
        <v>352.75000000000006</v>
      </c>
      <c r="L8" s="36">
        <f>K8/J8*100</f>
        <v>51.42128279883382</v>
      </c>
    </row>
    <row r="9" spans="1:12" s="2" customFormat="1" ht="12.75">
      <c r="A9" s="30" t="s">
        <v>448</v>
      </c>
      <c r="B9" s="4" t="s">
        <v>448</v>
      </c>
      <c r="C9" s="4" t="s">
        <v>450</v>
      </c>
      <c r="D9" s="4" t="s">
        <v>477</v>
      </c>
      <c r="E9" s="4" t="s">
        <v>455</v>
      </c>
      <c r="F9" s="4" t="s">
        <v>454</v>
      </c>
      <c r="G9" s="4" t="s">
        <v>29</v>
      </c>
      <c r="H9" s="24">
        <v>195</v>
      </c>
      <c r="I9" s="24">
        <v>195</v>
      </c>
      <c r="J9" s="24">
        <v>195</v>
      </c>
      <c r="K9" s="24">
        <v>102.3</v>
      </c>
      <c r="L9" s="260">
        <f aca="true" t="shared" si="0" ref="L9:L15">K9/J9*100</f>
        <v>52.46153846153846</v>
      </c>
    </row>
    <row r="10" spans="1:12" s="2" customFormat="1" ht="12.75">
      <c r="A10" s="30" t="s">
        <v>448</v>
      </c>
      <c r="B10" s="4" t="s">
        <v>448</v>
      </c>
      <c r="C10" s="4" t="s">
        <v>450</v>
      </c>
      <c r="D10" s="4" t="s">
        <v>477</v>
      </c>
      <c r="E10" s="4" t="s">
        <v>456</v>
      </c>
      <c r="F10" s="4" t="s">
        <v>454</v>
      </c>
      <c r="G10" s="4" t="s">
        <v>30</v>
      </c>
      <c r="H10" s="24">
        <v>35</v>
      </c>
      <c r="I10" s="24">
        <v>35</v>
      </c>
      <c r="J10" s="24">
        <v>35</v>
      </c>
      <c r="K10" s="24">
        <v>14.23</v>
      </c>
      <c r="L10" s="260">
        <f t="shared" si="0"/>
        <v>40.65714285714286</v>
      </c>
    </row>
    <row r="11" spans="1:12" s="2" customFormat="1" ht="12.75">
      <c r="A11" s="30" t="s">
        <v>448</v>
      </c>
      <c r="B11" s="4" t="s">
        <v>448</v>
      </c>
      <c r="C11" s="4" t="s">
        <v>450</v>
      </c>
      <c r="D11" s="4" t="s">
        <v>477</v>
      </c>
      <c r="E11" s="4" t="s">
        <v>457</v>
      </c>
      <c r="F11" s="4" t="s">
        <v>454</v>
      </c>
      <c r="G11" s="4" t="s">
        <v>31</v>
      </c>
      <c r="H11" s="24">
        <v>265</v>
      </c>
      <c r="I11" s="24">
        <v>265</v>
      </c>
      <c r="J11" s="24">
        <v>265</v>
      </c>
      <c r="K11" s="24">
        <v>143.18</v>
      </c>
      <c r="L11" s="260">
        <f t="shared" si="0"/>
        <v>54.030188679245285</v>
      </c>
    </row>
    <row r="12" spans="1:12" s="2" customFormat="1" ht="12.75">
      <c r="A12" s="30" t="s">
        <v>448</v>
      </c>
      <c r="B12" s="4" t="s">
        <v>448</v>
      </c>
      <c r="C12" s="4" t="s">
        <v>450</v>
      </c>
      <c r="D12" s="4" t="s">
        <v>477</v>
      </c>
      <c r="E12" s="4" t="s">
        <v>458</v>
      </c>
      <c r="F12" s="4" t="s">
        <v>454</v>
      </c>
      <c r="G12" s="4" t="s">
        <v>32</v>
      </c>
      <c r="H12" s="24">
        <v>18</v>
      </c>
      <c r="I12" s="24">
        <v>18</v>
      </c>
      <c r="J12" s="24">
        <v>18</v>
      </c>
      <c r="K12" s="24">
        <v>8.07</v>
      </c>
      <c r="L12" s="260">
        <f t="shared" si="0"/>
        <v>44.833333333333336</v>
      </c>
    </row>
    <row r="13" spans="1:12" s="2" customFormat="1" ht="12.75">
      <c r="A13" s="30" t="s">
        <v>448</v>
      </c>
      <c r="B13" s="4" t="s">
        <v>448</v>
      </c>
      <c r="C13" s="4" t="s">
        <v>450</v>
      </c>
      <c r="D13" s="4" t="s">
        <v>477</v>
      </c>
      <c r="E13" s="4" t="s">
        <v>459</v>
      </c>
      <c r="F13" s="4" t="s">
        <v>454</v>
      </c>
      <c r="G13" s="4" t="s">
        <v>33</v>
      </c>
      <c r="H13" s="24">
        <v>60</v>
      </c>
      <c r="I13" s="24">
        <v>60</v>
      </c>
      <c r="J13" s="24">
        <v>60</v>
      </c>
      <c r="K13" s="24">
        <v>27.36</v>
      </c>
      <c r="L13" s="260">
        <f t="shared" si="0"/>
        <v>45.6</v>
      </c>
    </row>
    <row r="14" spans="1:12" s="2" customFormat="1" ht="12.75">
      <c r="A14" s="30" t="s">
        <v>448</v>
      </c>
      <c r="B14" s="4" t="s">
        <v>448</v>
      </c>
      <c r="C14" s="4" t="s">
        <v>450</v>
      </c>
      <c r="D14" s="4" t="s">
        <v>477</v>
      </c>
      <c r="E14" s="4" t="s">
        <v>460</v>
      </c>
      <c r="F14" s="4" t="s">
        <v>454</v>
      </c>
      <c r="G14" s="4" t="s">
        <v>34</v>
      </c>
      <c r="H14" s="24">
        <v>20</v>
      </c>
      <c r="I14" s="24">
        <v>20</v>
      </c>
      <c r="J14" s="24">
        <v>20</v>
      </c>
      <c r="K14" s="24">
        <v>9.12</v>
      </c>
      <c r="L14" s="260">
        <f t="shared" si="0"/>
        <v>45.599999999999994</v>
      </c>
    </row>
    <row r="15" spans="1:12" s="2" customFormat="1" ht="12.75">
      <c r="A15" s="30" t="s">
        <v>448</v>
      </c>
      <c r="B15" s="4" t="s">
        <v>448</v>
      </c>
      <c r="C15" s="4" t="s">
        <v>450</v>
      </c>
      <c r="D15" s="4" t="s">
        <v>477</v>
      </c>
      <c r="E15" s="4" t="s">
        <v>461</v>
      </c>
      <c r="F15" s="4" t="s">
        <v>454</v>
      </c>
      <c r="G15" s="4" t="s">
        <v>35</v>
      </c>
      <c r="H15" s="24">
        <v>93</v>
      </c>
      <c r="I15" s="24">
        <v>93</v>
      </c>
      <c r="J15" s="24">
        <v>93</v>
      </c>
      <c r="K15" s="24">
        <v>48.49</v>
      </c>
      <c r="L15" s="260">
        <f t="shared" si="0"/>
        <v>52.13978494623655</v>
      </c>
    </row>
    <row r="16" spans="1:12" s="18" customFormat="1" ht="12.75">
      <c r="A16" s="34"/>
      <c r="B16" s="3"/>
      <c r="C16" s="3"/>
      <c r="D16" s="3"/>
      <c r="E16" s="3" t="s">
        <v>36</v>
      </c>
      <c r="F16" s="3"/>
      <c r="G16" s="3" t="s">
        <v>37</v>
      </c>
      <c r="H16" s="25">
        <v>20</v>
      </c>
      <c r="I16" s="25">
        <v>20</v>
      </c>
      <c r="J16" s="25">
        <v>20</v>
      </c>
      <c r="K16" s="25">
        <f>SUM(K17:K17)</f>
        <v>15.23</v>
      </c>
      <c r="L16" s="37">
        <f>K16/J16*100</f>
        <v>76.15</v>
      </c>
    </row>
    <row r="17" spans="1:12" s="2" customFormat="1" ht="12.75">
      <c r="A17" s="30" t="s">
        <v>448</v>
      </c>
      <c r="B17" s="4" t="s">
        <v>448</v>
      </c>
      <c r="C17" s="4" t="s">
        <v>450</v>
      </c>
      <c r="D17" s="4" t="s">
        <v>477</v>
      </c>
      <c r="E17" s="4" t="s">
        <v>474</v>
      </c>
      <c r="F17" s="4" t="s">
        <v>454</v>
      </c>
      <c r="G17" s="4" t="s">
        <v>42</v>
      </c>
      <c r="H17" s="24">
        <v>20</v>
      </c>
      <c r="I17" s="24">
        <v>20</v>
      </c>
      <c r="J17" s="24">
        <v>30</v>
      </c>
      <c r="K17" s="24">
        <v>15.23</v>
      </c>
      <c r="L17" s="35"/>
    </row>
    <row r="18" spans="1:12" s="18" customFormat="1" ht="12.75">
      <c r="A18" s="34"/>
      <c r="B18" s="3"/>
      <c r="C18" s="3"/>
      <c r="D18" s="3"/>
      <c r="E18" s="3" t="s">
        <v>93</v>
      </c>
      <c r="F18" s="3"/>
      <c r="G18" s="3" t="s">
        <v>71</v>
      </c>
      <c r="H18" s="25">
        <v>20</v>
      </c>
      <c r="I18" s="25">
        <v>20</v>
      </c>
      <c r="J18" s="25">
        <v>20</v>
      </c>
      <c r="K18" s="25">
        <f>SUM(K19:K19)</f>
        <v>0</v>
      </c>
      <c r="L18" s="37">
        <f>K18/I18*100</f>
        <v>0</v>
      </c>
    </row>
    <row r="19" spans="1:12" s="2" customFormat="1" ht="12.75">
      <c r="A19" s="30" t="s">
        <v>448</v>
      </c>
      <c r="B19" s="4" t="s">
        <v>448</v>
      </c>
      <c r="C19" s="4" t="s">
        <v>450</v>
      </c>
      <c r="D19" s="4" t="s">
        <v>477</v>
      </c>
      <c r="E19" s="4" t="s">
        <v>474</v>
      </c>
      <c r="F19" s="4" t="s">
        <v>454</v>
      </c>
      <c r="G19" s="4" t="s">
        <v>72</v>
      </c>
      <c r="H19" s="24">
        <v>20</v>
      </c>
      <c r="I19" s="24">
        <v>20</v>
      </c>
      <c r="J19" s="24">
        <v>10</v>
      </c>
      <c r="K19" s="24">
        <v>0</v>
      </c>
      <c r="L19" s="35"/>
    </row>
    <row r="20" spans="1:12" s="156" customFormat="1" ht="13.5">
      <c r="A20" s="154"/>
      <c r="B20" s="155"/>
      <c r="C20" s="275" t="s">
        <v>481</v>
      </c>
      <c r="D20" s="275"/>
      <c r="E20" s="275" t="s">
        <v>36</v>
      </c>
      <c r="F20" s="275"/>
      <c r="G20" s="275" t="s">
        <v>47</v>
      </c>
      <c r="H20" s="278">
        <f>SUM(H21)</f>
        <v>500</v>
      </c>
      <c r="I20" s="278">
        <f>SUM(I21)</f>
        <v>500</v>
      </c>
      <c r="J20" s="278">
        <f>SUM(J21)</f>
        <v>500</v>
      </c>
      <c r="K20" s="278">
        <f>SUM(K21)</f>
        <v>398.33</v>
      </c>
      <c r="L20" s="279">
        <f>K20/J20*100</f>
        <v>79.666</v>
      </c>
    </row>
    <row r="21" spans="1:12" s="2" customFormat="1" ht="12.75">
      <c r="A21" s="30" t="s">
        <v>448</v>
      </c>
      <c r="B21" s="4" t="s">
        <v>448</v>
      </c>
      <c r="C21" s="4" t="s">
        <v>481</v>
      </c>
      <c r="D21" s="4" t="s">
        <v>477</v>
      </c>
      <c r="E21" s="4" t="s">
        <v>471</v>
      </c>
      <c r="F21" s="4" t="s">
        <v>454</v>
      </c>
      <c r="G21" s="4" t="s">
        <v>547</v>
      </c>
      <c r="H21" s="24">
        <v>500</v>
      </c>
      <c r="I21" s="24">
        <v>500</v>
      </c>
      <c r="J21" s="24">
        <v>500</v>
      </c>
      <c r="K21" s="24">
        <v>398.33</v>
      </c>
      <c r="L21" s="35"/>
    </row>
    <row r="22" spans="1:12" s="18" customFormat="1" ht="12.75">
      <c r="A22" s="32" t="s">
        <v>448</v>
      </c>
      <c r="B22" s="21" t="s">
        <v>481</v>
      </c>
      <c r="C22" s="21" t="s">
        <v>448</v>
      </c>
      <c r="D22" s="21" t="s">
        <v>448</v>
      </c>
      <c r="E22" s="21" t="s">
        <v>448</v>
      </c>
      <c r="F22" s="21" t="s">
        <v>448</v>
      </c>
      <c r="G22" s="21" t="s">
        <v>699</v>
      </c>
      <c r="H22" s="22">
        <f>H23+H34+H42</f>
        <v>10400</v>
      </c>
      <c r="I22" s="22">
        <f>I23+I34+I42</f>
        <v>11650</v>
      </c>
      <c r="J22" s="22">
        <f>J23+J34+J42</f>
        <v>11681</v>
      </c>
      <c r="K22" s="22">
        <f>K23+K34+K42</f>
        <v>5429.27</v>
      </c>
      <c r="L22" s="33">
        <f aca="true" t="shared" si="1" ref="L22:L32">K22/J22*100</f>
        <v>46.47949661844021</v>
      </c>
    </row>
    <row r="23" spans="1:12" s="158" customFormat="1" ht="13.5">
      <c r="A23" s="154"/>
      <c r="B23" s="155"/>
      <c r="C23" s="275" t="s">
        <v>450</v>
      </c>
      <c r="D23" s="275"/>
      <c r="E23" s="275"/>
      <c r="F23" s="275"/>
      <c r="G23" s="275" t="s">
        <v>50</v>
      </c>
      <c r="H23" s="276">
        <f>H24+H28</f>
        <v>2200</v>
      </c>
      <c r="I23" s="276">
        <f>I24+I28</f>
        <v>2200</v>
      </c>
      <c r="J23" s="276">
        <f>J24+J28</f>
        <v>2200</v>
      </c>
      <c r="K23" s="276">
        <f>K24+K28</f>
        <v>679.31</v>
      </c>
      <c r="L23" s="277">
        <f t="shared" si="1"/>
        <v>30.877727272727267</v>
      </c>
    </row>
    <row r="24" spans="1:12" s="1" customFormat="1" ht="12.75">
      <c r="A24" s="34"/>
      <c r="B24" s="3"/>
      <c r="C24" s="3"/>
      <c r="D24" s="3"/>
      <c r="E24" s="3" t="s">
        <v>36</v>
      </c>
      <c r="F24" s="3"/>
      <c r="G24" s="3" t="s">
        <v>37</v>
      </c>
      <c r="H24" s="23">
        <f>SUM(H25:H27)</f>
        <v>1850</v>
      </c>
      <c r="I24" s="23">
        <f>SUM(I25:I27)</f>
        <v>1850</v>
      </c>
      <c r="J24" s="23">
        <f>SUM(J25:J27)</f>
        <v>1850</v>
      </c>
      <c r="K24" s="23">
        <f>SUM(K25:K27)</f>
        <v>565.37</v>
      </c>
      <c r="L24" s="38">
        <f t="shared" si="1"/>
        <v>30.560540540540543</v>
      </c>
    </row>
    <row r="25" spans="1:12" ht="12.75">
      <c r="A25" s="30" t="s">
        <v>448</v>
      </c>
      <c r="B25" s="4" t="s">
        <v>448</v>
      </c>
      <c r="C25" s="4" t="s">
        <v>450</v>
      </c>
      <c r="D25" s="4" t="s">
        <v>452</v>
      </c>
      <c r="E25" s="4" t="s">
        <v>479</v>
      </c>
      <c r="F25" s="4" t="s">
        <v>454</v>
      </c>
      <c r="G25" s="4" t="s">
        <v>43</v>
      </c>
      <c r="H25" s="24">
        <v>350</v>
      </c>
      <c r="I25" s="24">
        <v>350</v>
      </c>
      <c r="J25" s="24">
        <v>350</v>
      </c>
      <c r="K25" s="24">
        <v>97.7</v>
      </c>
      <c r="L25" s="226">
        <f t="shared" si="1"/>
        <v>27.914285714285715</v>
      </c>
    </row>
    <row r="26" spans="1:12" ht="48.75">
      <c r="A26" s="30" t="s">
        <v>448</v>
      </c>
      <c r="B26" s="4" t="s">
        <v>448</v>
      </c>
      <c r="C26" s="4" t="s">
        <v>450</v>
      </c>
      <c r="D26" s="4" t="s">
        <v>452</v>
      </c>
      <c r="E26" s="4" t="s">
        <v>463</v>
      </c>
      <c r="F26" s="4" t="s">
        <v>454</v>
      </c>
      <c r="G26" s="198" t="s">
        <v>548</v>
      </c>
      <c r="H26" s="24">
        <v>800</v>
      </c>
      <c r="I26" s="24">
        <v>800</v>
      </c>
      <c r="J26" s="24">
        <v>800</v>
      </c>
      <c r="K26" s="24">
        <v>347.67</v>
      </c>
      <c r="L26" s="226">
        <f t="shared" si="1"/>
        <v>43.45875</v>
      </c>
    </row>
    <row r="27" spans="1:12" ht="24.75">
      <c r="A27" s="30" t="s">
        <v>448</v>
      </c>
      <c r="B27" s="4" t="s">
        <v>448</v>
      </c>
      <c r="C27" s="4" t="s">
        <v>450</v>
      </c>
      <c r="D27" s="4" t="s">
        <v>452</v>
      </c>
      <c r="E27" s="4" t="s">
        <v>698</v>
      </c>
      <c r="F27" s="4" t="s">
        <v>454</v>
      </c>
      <c r="G27" s="43" t="s">
        <v>549</v>
      </c>
      <c r="H27" s="24">
        <v>700</v>
      </c>
      <c r="I27" s="24">
        <v>700</v>
      </c>
      <c r="J27" s="24">
        <v>700</v>
      </c>
      <c r="K27" s="24">
        <v>120</v>
      </c>
      <c r="L27" s="226">
        <f t="shared" si="1"/>
        <v>17.142857142857142</v>
      </c>
    </row>
    <row r="28" spans="1:12" s="1" customFormat="1" ht="12.75">
      <c r="A28" s="34"/>
      <c r="B28" s="3"/>
      <c r="C28" s="3"/>
      <c r="D28" s="3"/>
      <c r="E28" s="3" t="s">
        <v>36</v>
      </c>
      <c r="F28" s="3"/>
      <c r="G28" s="3" t="s">
        <v>37</v>
      </c>
      <c r="H28" s="25">
        <f>SUM(H29:H32)</f>
        <v>350</v>
      </c>
      <c r="I28" s="25">
        <f>SUM(I29:I32)</f>
        <v>350</v>
      </c>
      <c r="J28" s="25">
        <f>SUM(J29:J32)</f>
        <v>350</v>
      </c>
      <c r="K28" s="25">
        <f>SUM(K29:K32)</f>
        <v>113.94</v>
      </c>
      <c r="L28" s="39">
        <f t="shared" si="1"/>
        <v>32.55428571428571</v>
      </c>
    </row>
    <row r="29" spans="1:12" ht="12.75">
      <c r="A29" s="30" t="s">
        <v>448</v>
      </c>
      <c r="B29" s="4" t="s">
        <v>448</v>
      </c>
      <c r="C29" s="4" t="s">
        <v>450</v>
      </c>
      <c r="D29" s="4" t="s">
        <v>477</v>
      </c>
      <c r="E29" s="4" t="s">
        <v>479</v>
      </c>
      <c r="F29" s="4" t="s">
        <v>454</v>
      </c>
      <c r="G29" s="4" t="s">
        <v>73</v>
      </c>
      <c r="H29" s="24">
        <v>90</v>
      </c>
      <c r="I29" s="24">
        <v>90</v>
      </c>
      <c r="J29" s="24">
        <v>90</v>
      </c>
      <c r="K29" s="24">
        <v>0</v>
      </c>
      <c r="L29" s="194">
        <f t="shared" si="1"/>
        <v>0</v>
      </c>
    </row>
    <row r="30" spans="1:12" ht="12.75">
      <c r="A30" s="30" t="s">
        <v>448</v>
      </c>
      <c r="B30" s="4" t="s">
        <v>448</v>
      </c>
      <c r="C30" s="4" t="s">
        <v>450</v>
      </c>
      <c r="D30" s="4" t="s">
        <v>477</v>
      </c>
      <c r="E30" s="4" t="s">
        <v>463</v>
      </c>
      <c r="F30" s="4" t="s">
        <v>454</v>
      </c>
      <c r="G30" s="4" t="s">
        <v>74</v>
      </c>
      <c r="H30" s="24">
        <v>30</v>
      </c>
      <c r="I30" s="24">
        <v>30</v>
      </c>
      <c r="J30" s="24">
        <v>30</v>
      </c>
      <c r="K30" s="24">
        <v>0</v>
      </c>
      <c r="L30" s="194">
        <f t="shared" si="1"/>
        <v>0</v>
      </c>
    </row>
    <row r="31" spans="1:12" ht="25.5">
      <c r="A31" s="30" t="s">
        <v>448</v>
      </c>
      <c r="B31" s="4" t="s">
        <v>448</v>
      </c>
      <c r="C31" s="4" t="s">
        <v>450</v>
      </c>
      <c r="D31" s="4" t="s">
        <v>477</v>
      </c>
      <c r="E31" s="4" t="s">
        <v>698</v>
      </c>
      <c r="F31" s="4" t="s">
        <v>454</v>
      </c>
      <c r="G31" s="43" t="s">
        <v>678</v>
      </c>
      <c r="H31" s="24">
        <v>170</v>
      </c>
      <c r="I31" s="24">
        <v>170</v>
      </c>
      <c r="J31" s="24">
        <v>170</v>
      </c>
      <c r="K31" s="24">
        <v>113.94</v>
      </c>
      <c r="L31" s="194">
        <f t="shared" si="1"/>
        <v>67.0235294117647</v>
      </c>
    </row>
    <row r="32" spans="1:12" ht="13.5" thickBot="1">
      <c r="A32" s="30" t="s">
        <v>448</v>
      </c>
      <c r="B32" s="4" t="s">
        <v>448</v>
      </c>
      <c r="C32" s="4" t="s">
        <v>450</v>
      </c>
      <c r="D32" s="4" t="s">
        <v>477</v>
      </c>
      <c r="E32" s="4" t="s">
        <v>470</v>
      </c>
      <c r="F32" s="4" t="s">
        <v>454</v>
      </c>
      <c r="G32" s="4" t="s">
        <v>75</v>
      </c>
      <c r="H32" s="24">
        <v>60</v>
      </c>
      <c r="I32" s="24">
        <v>60</v>
      </c>
      <c r="J32" s="24">
        <v>60</v>
      </c>
      <c r="K32" s="24">
        <v>0</v>
      </c>
      <c r="L32" s="194">
        <f t="shared" si="1"/>
        <v>0</v>
      </c>
    </row>
    <row r="33" spans="1:12" s="1" customFormat="1" ht="38.25">
      <c r="A33" s="26" t="s">
        <v>20</v>
      </c>
      <c r="B33" s="27" t="s">
        <v>19</v>
      </c>
      <c r="C33" s="27" t="s">
        <v>21</v>
      </c>
      <c r="D33" s="27" t="s">
        <v>22</v>
      </c>
      <c r="E33" s="27" t="s">
        <v>442</v>
      </c>
      <c r="F33" s="27" t="s">
        <v>443</v>
      </c>
      <c r="G33" s="27" t="s">
        <v>444</v>
      </c>
      <c r="H33" s="28" t="s">
        <v>445</v>
      </c>
      <c r="I33" s="228" t="s">
        <v>353</v>
      </c>
      <c r="J33" s="28" t="s">
        <v>446</v>
      </c>
      <c r="K33" s="28" t="s">
        <v>447</v>
      </c>
      <c r="L33" s="233" t="s">
        <v>23</v>
      </c>
    </row>
    <row r="34" spans="1:12" s="158" customFormat="1" ht="13.5">
      <c r="A34" s="154"/>
      <c r="B34" s="155"/>
      <c r="C34" s="275" t="s">
        <v>481</v>
      </c>
      <c r="D34" s="275"/>
      <c r="E34" s="275" t="s">
        <v>36</v>
      </c>
      <c r="F34" s="275"/>
      <c r="G34" s="275" t="s">
        <v>51</v>
      </c>
      <c r="H34" s="278">
        <f>SUM(H35:H41)</f>
        <v>2400</v>
      </c>
      <c r="I34" s="278">
        <f>SUM(I35:I41)</f>
        <v>3650</v>
      </c>
      <c r="J34" s="278">
        <f>SUM(J35:J41)</f>
        <v>3650</v>
      </c>
      <c r="K34" s="278">
        <f>SUM(K35:K41)</f>
        <v>2123.35</v>
      </c>
      <c r="L34" s="279">
        <f aca="true" t="shared" si="2" ref="L34:L47">K34/J34*100</f>
        <v>58.173972602739724</v>
      </c>
    </row>
    <row r="35" spans="1:12" ht="24.75">
      <c r="A35" s="30" t="s">
        <v>448</v>
      </c>
      <c r="B35" s="4" t="s">
        <v>448</v>
      </c>
      <c r="C35" s="4" t="s">
        <v>481</v>
      </c>
      <c r="D35" s="4" t="s">
        <v>452</v>
      </c>
      <c r="E35" s="4" t="s">
        <v>595</v>
      </c>
      <c r="F35" s="4" t="s">
        <v>454</v>
      </c>
      <c r="G35" s="43" t="s">
        <v>550</v>
      </c>
      <c r="H35" s="24">
        <v>0</v>
      </c>
      <c r="I35" s="24">
        <v>0</v>
      </c>
      <c r="J35" s="24">
        <v>595</v>
      </c>
      <c r="K35" s="24">
        <v>594.46</v>
      </c>
      <c r="L35" s="261">
        <f>K35/J35*100</f>
        <v>99.909243697479</v>
      </c>
    </row>
    <row r="36" spans="1:12" ht="13.5">
      <c r="A36" s="30" t="s">
        <v>448</v>
      </c>
      <c r="B36" s="4" t="s">
        <v>448</v>
      </c>
      <c r="C36" s="4" t="s">
        <v>481</v>
      </c>
      <c r="D36" s="4" t="s">
        <v>452</v>
      </c>
      <c r="E36" s="4" t="s">
        <v>656</v>
      </c>
      <c r="F36" s="4" t="s">
        <v>454</v>
      </c>
      <c r="G36" s="4" t="s">
        <v>657</v>
      </c>
      <c r="H36" s="24">
        <v>0</v>
      </c>
      <c r="I36" s="24">
        <v>200</v>
      </c>
      <c r="J36" s="24">
        <v>0</v>
      </c>
      <c r="K36" s="24">
        <v>0</v>
      </c>
      <c r="L36" s="261">
        <v>0</v>
      </c>
    </row>
    <row r="37" spans="1:12" ht="13.5">
      <c r="A37" s="30" t="s">
        <v>448</v>
      </c>
      <c r="B37" s="4" t="s">
        <v>448</v>
      </c>
      <c r="C37" s="4" t="s">
        <v>481</v>
      </c>
      <c r="D37" s="4" t="s">
        <v>452</v>
      </c>
      <c r="E37" s="4" t="s">
        <v>700</v>
      </c>
      <c r="F37" s="4" t="s">
        <v>454</v>
      </c>
      <c r="G37" s="4" t="s">
        <v>440</v>
      </c>
      <c r="H37" s="24">
        <v>400</v>
      </c>
      <c r="I37" s="24">
        <v>400</v>
      </c>
      <c r="J37" s="24">
        <v>400</v>
      </c>
      <c r="K37" s="24">
        <v>0</v>
      </c>
      <c r="L37" s="261">
        <f t="shared" si="2"/>
        <v>0</v>
      </c>
    </row>
    <row r="38" spans="1:12" ht="36.75">
      <c r="A38" s="30" t="s">
        <v>448</v>
      </c>
      <c r="B38" s="4" t="s">
        <v>448</v>
      </c>
      <c r="C38" s="4" t="s">
        <v>481</v>
      </c>
      <c r="D38" s="4" t="s">
        <v>452</v>
      </c>
      <c r="E38" s="4" t="s">
        <v>701</v>
      </c>
      <c r="F38" s="4" t="s">
        <v>454</v>
      </c>
      <c r="G38" s="43" t="s">
        <v>551</v>
      </c>
      <c r="H38" s="24">
        <v>650</v>
      </c>
      <c r="I38" s="24">
        <v>1200</v>
      </c>
      <c r="J38" s="24">
        <v>1200</v>
      </c>
      <c r="K38" s="24">
        <v>978.8</v>
      </c>
      <c r="L38" s="261">
        <f t="shared" si="2"/>
        <v>81.56666666666666</v>
      </c>
    </row>
    <row r="39" spans="1:12" ht="25.5">
      <c r="A39" s="30"/>
      <c r="B39" s="4"/>
      <c r="C39" s="4" t="s">
        <v>481</v>
      </c>
      <c r="D39" s="4" t="s">
        <v>452</v>
      </c>
      <c r="E39" s="4" t="s">
        <v>10</v>
      </c>
      <c r="F39" s="4" t="s">
        <v>454</v>
      </c>
      <c r="G39" s="43" t="s">
        <v>624</v>
      </c>
      <c r="H39" s="24">
        <v>0</v>
      </c>
      <c r="I39" s="24">
        <v>500</v>
      </c>
      <c r="J39" s="24">
        <v>105</v>
      </c>
      <c r="K39" s="24">
        <v>28</v>
      </c>
      <c r="L39" s="261">
        <f>K39/J39*100</f>
        <v>26.666666666666668</v>
      </c>
    </row>
    <row r="40" spans="1:12" ht="25.5">
      <c r="A40" s="30"/>
      <c r="B40" s="4"/>
      <c r="C40" s="4" t="s">
        <v>481</v>
      </c>
      <c r="D40" s="4" t="s">
        <v>452</v>
      </c>
      <c r="E40" s="4" t="s">
        <v>395</v>
      </c>
      <c r="F40" s="4" t="s">
        <v>454</v>
      </c>
      <c r="G40" s="43" t="s">
        <v>679</v>
      </c>
      <c r="H40" s="24">
        <v>950</v>
      </c>
      <c r="I40" s="24">
        <v>950</v>
      </c>
      <c r="J40" s="24">
        <v>950</v>
      </c>
      <c r="K40" s="24">
        <v>522.09</v>
      </c>
      <c r="L40" s="261">
        <f t="shared" si="2"/>
        <v>54.956842105263156</v>
      </c>
    </row>
    <row r="41" spans="1:12" ht="13.5">
      <c r="A41" s="30" t="s">
        <v>448</v>
      </c>
      <c r="B41" s="4" t="s">
        <v>448</v>
      </c>
      <c r="C41" s="4" t="s">
        <v>481</v>
      </c>
      <c r="D41" s="4" t="s">
        <v>452</v>
      </c>
      <c r="E41" s="4" t="s">
        <v>470</v>
      </c>
      <c r="F41" s="4" t="s">
        <v>454</v>
      </c>
      <c r="G41" s="4" t="s">
        <v>75</v>
      </c>
      <c r="H41" s="24">
        <v>400</v>
      </c>
      <c r="I41" s="24">
        <v>400</v>
      </c>
      <c r="J41" s="24">
        <v>400</v>
      </c>
      <c r="K41" s="24">
        <v>0</v>
      </c>
      <c r="L41" s="261">
        <f t="shared" si="2"/>
        <v>0</v>
      </c>
    </row>
    <row r="42" spans="1:12" s="158" customFormat="1" ht="12" customHeight="1">
      <c r="A42" s="154" t="s">
        <v>481</v>
      </c>
      <c r="B42" s="155" t="s">
        <v>481</v>
      </c>
      <c r="C42" s="275" t="s">
        <v>703</v>
      </c>
      <c r="D42" s="275"/>
      <c r="E42" s="275" t="s">
        <v>36</v>
      </c>
      <c r="F42" s="275"/>
      <c r="G42" s="275" t="s">
        <v>52</v>
      </c>
      <c r="H42" s="278">
        <f>SUM(H43:H47)</f>
        <v>5800</v>
      </c>
      <c r="I42" s="278">
        <f>SUM(I43:I47)</f>
        <v>5800</v>
      </c>
      <c r="J42" s="278">
        <f>SUM(J43:J47)</f>
        <v>5831</v>
      </c>
      <c r="K42" s="278">
        <f>SUM(K43:K47)</f>
        <v>2626.61</v>
      </c>
      <c r="L42" s="279">
        <f t="shared" si="2"/>
        <v>45.045618247298925</v>
      </c>
    </row>
    <row r="43" spans="1:12" ht="51">
      <c r="A43" s="30" t="s">
        <v>448</v>
      </c>
      <c r="B43" s="4" t="s">
        <v>448</v>
      </c>
      <c r="C43" s="4" t="s">
        <v>703</v>
      </c>
      <c r="D43" s="4" t="s">
        <v>452</v>
      </c>
      <c r="E43" s="4" t="s">
        <v>704</v>
      </c>
      <c r="F43" s="4" t="s">
        <v>454</v>
      </c>
      <c r="G43" s="197" t="s">
        <v>620</v>
      </c>
      <c r="H43" s="24">
        <v>3200</v>
      </c>
      <c r="I43" s="24">
        <v>3200</v>
      </c>
      <c r="J43" s="24">
        <f>1050+2150</f>
        <v>3200</v>
      </c>
      <c r="K43" s="24">
        <f>319.72+67.81+766.8</f>
        <v>1154.33</v>
      </c>
      <c r="L43" s="261">
        <f t="shared" si="2"/>
        <v>36.0728125</v>
      </c>
    </row>
    <row r="44" spans="1:12" ht="13.5">
      <c r="A44" s="30" t="s">
        <v>448</v>
      </c>
      <c r="B44" s="4" t="s">
        <v>448</v>
      </c>
      <c r="C44" s="4" t="s">
        <v>703</v>
      </c>
      <c r="D44" s="4" t="s">
        <v>452</v>
      </c>
      <c r="E44" s="4" t="s">
        <v>705</v>
      </c>
      <c r="F44" s="4" t="s">
        <v>454</v>
      </c>
      <c r="G44" s="4" t="s">
        <v>175</v>
      </c>
      <c r="H44" s="24">
        <v>75</v>
      </c>
      <c r="I44" s="24">
        <v>75</v>
      </c>
      <c r="J44" s="24">
        <v>75</v>
      </c>
      <c r="K44" s="24">
        <v>52.66</v>
      </c>
      <c r="L44" s="261">
        <f t="shared" si="2"/>
        <v>70.21333333333332</v>
      </c>
    </row>
    <row r="45" spans="1:12" ht="13.5">
      <c r="A45" s="48"/>
      <c r="B45" s="13"/>
      <c r="C45" s="13" t="s">
        <v>703</v>
      </c>
      <c r="D45" s="13" t="s">
        <v>452</v>
      </c>
      <c r="E45" s="13" t="s">
        <v>705</v>
      </c>
      <c r="F45" s="13" t="s">
        <v>454</v>
      </c>
      <c r="G45" s="13" t="s">
        <v>437</v>
      </c>
      <c r="H45" s="199">
        <v>75</v>
      </c>
      <c r="I45" s="199">
        <v>75</v>
      </c>
      <c r="J45" s="199">
        <v>106</v>
      </c>
      <c r="K45" s="199">
        <v>105.77</v>
      </c>
      <c r="L45" s="261">
        <f t="shared" si="2"/>
        <v>99.78301886792453</v>
      </c>
    </row>
    <row r="46" spans="1:12" ht="38.25">
      <c r="A46" s="48" t="s">
        <v>448</v>
      </c>
      <c r="B46" s="13" t="s">
        <v>448</v>
      </c>
      <c r="C46" s="13" t="s">
        <v>703</v>
      </c>
      <c r="D46" s="13" t="s">
        <v>452</v>
      </c>
      <c r="E46" s="13" t="s">
        <v>478</v>
      </c>
      <c r="F46" s="13" t="s">
        <v>454</v>
      </c>
      <c r="G46" s="251" t="s">
        <v>531</v>
      </c>
      <c r="H46" s="199">
        <v>2450</v>
      </c>
      <c r="I46" s="199">
        <v>1950</v>
      </c>
      <c r="J46" s="199">
        <f>750+1200</f>
        <v>1950</v>
      </c>
      <c r="K46" s="199">
        <f>322.2+872.42</f>
        <v>1194.62</v>
      </c>
      <c r="L46" s="261">
        <f t="shared" si="2"/>
        <v>61.2625641025641</v>
      </c>
    </row>
    <row r="47" spans="1:12" ht="14.25" thickBot="1">
      <c r="A47" s="40"/>
      <c r="B47" s="41"/>
      <c r="C47" s="41" t="s">
        <v>703</v>
      </c>
      <c r="D47" s="41" t="s">
        <v>452</v>
      </c>
      <c r="E47" s="41" t="s">
        <v>270</v>
      </c>
      <c r="F47" s="41" t="s">
        <v>454</v>
      </c>
      <c r="G47" s="229" t="s">
        <v>76</v>
      </c>
      <c r="H47" s="42">
        <v>0</v>
      </c>
      <c r="I47" s="42">
        <v>500</v>
      </c>
      <c r="J47" s="42">
        <v>500</v>
      </c>
      <c r="K47" s="42">
        <v>119.23</v>
      </c>
      <c r="L47" s="273">
        <f t="shared" si="2"/>
        <v>23.846</v>
      </c>
    </row>
    <row r="48" spans="1:12" ht="12.75">
      <c r="A48" s="185"/>
      <c r="B48" s="185"/>
      <c r="C48" s="185"/>
      <c r="D48" s="185"/>
      <c r="E48" s="185"/>
      <c r="F48" s="185"/>
      <c r="G48" s="213"/>
      <c r="H48" s="214"/>
      <c r="I48" s="214"/>
      <c r="J48" s="214"/>
      <c r="K48" s="214"/>
      <c r="L48" s="214"/>
    </row>
    <row r="49" spans="1:12" ht="12.75">
      <c r="A49" s="185"/>
      <c r="B49" s="185"/>
      <c r="C49" s="185"/>
      <c r="D49" s="185"/>
      <c r="E49" s="185"/>
      <c r="F49" s="185"/>
      <c r="G49" s="213"/>
      <c r="H49" s="214"/>
      <c r="I49" s="214"/>
      <c r="J49" s="214"/>
      <c r="K49" s="214"/>
      <c r="L49" s="214"/>
    </row>
    <row r="50" spans="1:12" ht="12.75">
      <c r="A50" s="185"/>
      <c r="B50" s="185"/>
      <c r="C50" s="185"/>
      <c r="D50" s="185"/>
      <c r="E50" s="185"/>
      <c r="F50" s="185"/>
      <c r="G50" s="213"/>
      <c r="H50" s="214"/>
      <c r="I50" s="214"/>
      <c r="J50" s="214"/>
      <c r="K50" s="214"/>
      <c r="L50" s="214"/>
    </row>
    <row r="51" spans="1:12" ht="12.75">
      <c r="A51" s="185"/>
      <c r="B51" s="185"/>
      <c r="C51" s="185"/>
      <c r="D51" s="185"/>
      <c r="E51" s="185"/>
      <c r="F51" s="185"/>
      <c r="G51" s="213"/>
      <c r="H51" s="214"/>
      <c r="I51" s="214"/>
      <c r="J51" s="214"/>
      <c r="K51" s="214"/>
      <c r="L51" s="214"/>
    </row>
    <row r="52" spans="1:12" ht="12.75">
      <c r="A52" s="185"/>
      <c r="B52" s="185"/>
      <c r="C52" s="185"/>
      <c r="D52" s="185"/>
      <c r="E52" s="185"/>
      <c r="F52" s="185"/>
      <c r="G52" s="213"/>
      <c r="H52" s="214"/>
      <c r="I52" s="214"/>
      <c r="J52" s="214"/>
      <c r="K52" s="214"/>
      <c r="L52" s="214"/>
    </row>
    <row r="53" spans="1:12" ht="12.75">
      <c r="A53" s="185"/>
      <c r="B53" s="185"/>
      <c r="C53" s="185"/>
      <c r="D53" s="185"/>
      <c r="E53" s="185"/>
      <c r="F53" s="185"/>
      <c r="G53" s="213"/>
      <c r="H53" s="214"/>
      <c r="I53" s="214"/>
      <c r="J53" s="214"/>
      <c r="K53" s="214"/>
      <c r="L53" s="214"/>
    </row>
    <row r="54" spans="1:12" ht="12.75">
      <c r="A54" s="185"/>
      <c r="B54" s="185"/>
      <c r="C54" s="185"/>
      <c r="D54" s="185"/>
      <c r="E54" s="185"/>
      <c r="F54" s="185"/>
      <c r="G54" s="213"/>
      <c r="H54" s="214"/>
      <c r="I54" s="214"/>
      <c r="J54" s="214"/>
      <c r="K54" s="214"/>
      <c r="L54" s="214"/>
    </row>
    <row r="55" spans="1:12" ht="12.75">
      <c r="A55" s="185"/>
      <c r="B55" s="185"/>
      <c r="C55" s="185"/>
      <c r="D55" s="185"/>
      <c r="E55" s="185"/>
      <c r="F55" s="185"/>
      <c r="G55" s="213"/>
      <c r="H55" s="214"/>
      <c r="I55" s="214"/>
      <c r="J55" s="214"/>
      <c r="K55" s="214"/>
      <c r="L55" s="214"/>
    </row>
    <row r="56" spans="1:12" ht="12.75">
      <c r="A56" s="185"/>
      <c r="B56" s="185"/>
      <c r="C56" s="185"/>
      <c r="D56" s="185"/>
      <c r="E56" s="185"/>
      <c r="F56" s="185"/>
      <c r="G56" s="213"/>
      <c r="H56" s="214"/>
      <c r="I56" s="214"/>
      <c r="J56" s="214"/>
      <c r="K56" s="214"/>
      <c r="L56" s="214"/>
    </row>
    <row r="57" spans="1:12" ht="12.75">
      <c r="A57" s="185"/>
      <c r="B57" s="185"/>
      <c r="C57" s="185"/>
      <c r="D57" s="185"/>
      <c r="E57" s="185"/>
      <c r="F57" s="185"/>
      <c r="G57" s="213"/>
      <c r="H57" s="214"/>
      <c r="I57" s="214"/>
      <c r="J57" s="214"/>
      <c r="K57" s="214"/>
      <c r="L57" s="214"/>
    </row>
    <row r="58" spans="1:12" ht="12.75">
      <c r="A58" s="185"/>
      <c r="B58" s="185"/>
      <c r="C58" s="185"/>
      <c r="D58" s="185"/>
      <c r="E58" s="185"/>
      <c r="F58" s="185"/>
      <c r="G58" s="213"/>
      <c r="H58" s="214"/>
      <c r="I58" s="214"/>
      <c r="J58" s="214"/>
      <c r="K58" s="214"/>
      <c r="L58" s="214"/>
    </row>
    <row r="59" spans="1:12" ht="12.75">
      <c r="A59" s="185"/>
      <c r="B59" s="185"/>
      <c r="C59" s="185"/>
      <c r="D59" s="185"/>
      <c r="E59" s="185"/>
      <c r="F59" s="185"/>
      <c r="G59" s="213"/>
      <c r="H59" s="214"/>
      <c r="I59" s="214"/>
      <c r="J59" s="214"/>
      <c r="K59" s="214"/>
      <c r="L59" s="214"/>
    </row>
    <row r="60" spans="1:12" ht="12.75">
      <c r="A60" s="185"/>
      <c r="B60" s="185"/>
      <c r="C60" s="185"/>
      <c r="D60" s="185"/>
      <c r="E60" s="185"/>
      <c r="F60" s="185"/>
      <c r="G60" s="213"/>
      <c r="H60" s="214"/>
      <c r="I60" s="214"/>
      <c r="J60" s="214"/>
      <c r="K60" s="214"/>
      <c r="L60" s="214"/>
    </row>
    <row r="61" spans="1:12" ht="12.75">
      <c r="A61" s="185"/>
      <c r="B61" s="185"/>
      <c r="C61" s="185"/>
      <c r="D61" s="185"/>
      <c r="E61" s="185"/>
      <c r="F61" s="185"/>
      <c r="G61" s="213"/>
      <c r="H61" s="214"/>
      <c r="I61" s="214"/>
      <c r="J61" s="214"/>
      <c r="K61" s="214"/>
      <c r="L61" s="214"/>
    </row>
    <row r="62" spans="1:12" ht="12.75">
      <c r="A62" s="185"/>
      <c r="B62" s="185"/>
      <c r="C62" s="185"/>
      <c r="D62" s="185"/>
      <c r="E62" s="185"/>
      <c r="F62" s="185"/>
      <c r="G62" s="213"/>
      <c r="H62" s="214"/>
      <c r="I62" s="214"/>
      <c r="J62" s="214"/>
      <c r="K62" s="214"/>
      <c r="L62" s="214"/>
    </row>
    <row r="63" spans="1:12" ht="12.75">
      <c r="A63" s="185"/>
      <c r="B63" s="185"/>
      <c r="C63" s="185"/>
      <c r="D63" s="185"/>
      <c r="E63" s="185"/>
      <c r="F63" s="185"/>
      <c r="G63" s="213"/>
      <c r="H63" s="214"/>
      <c r="I63" s="214"/>
      <c r="J63" s="214"/>
      <c r="K63" s="214"/>
      <c r="L63" s="214"/>
    </row>
    <row r="64" spans="1:12" ht="12.75">
      <c r="A64" s="185"/>
      <c r="B64" s="185"/>
      <c r="C64" s="185"/>
      <c r="D64" s="185"/>
      <c r="E64" s="185"/>
      <c r="F64" s="185"/>
      <c r="G64" s="213"/>
      <c r="H64" s="214"/>
      <c r="I64" s="214"/>
      <c r="J64" s="214"/>
      <c r="K64" s="214"/>
      <c r="L64" s="214"/>
    </row>
    <row r="65" spans="1:12" ht="12.75">
      <c r="A65" s="185"/>
      <c r="B65" s="185"/>
      <c r="C65" s="185"/>
      <c r="D65" s="185"/>
      <c r="E65" s="185"/>
      <c r="F65" s="185"/>
      <c r="G65" s="213"/>
      <c r="H65" s="214"/>
      <c r="I65" s="214"/>
      <c r="J65" s="214"/>
      <c r="K65" s="214"/>
      <c r="L65" s="214"/>
    </row>
    <row r="66" spans="1:12" ht="12.75">
      <c r="A66" s="185"/>
      <c r="B66" s="185"/>
      <c r="C66" s="185"/>
      <c r="D66" s="185"/>
      <c r="E66" s="185"/>
      <c r="F66" s="185"/>
      <c r="G66" s="213"/>
      <c r="H66" s="214"/>
      <c r="I66" s="214"/>
      <c r="J66" s="214"/>
      <c r="K66" s="214"/>
      <c r="L66" s="214"/>
    </row>
    <row r="67" spans="1:12" ht="12.75">
      <c r="A67" s="185"/>
      <c r="B67" s="185"/>
      <c r="C67" s="185"/>
      <c r="D67" s="185"/>
      <c r="E67" s="185"/>
      <c r="F67" s="185"/>
      <c r="G67" s="213"/>
      <c r="H67" s="214"/>
      <c r="I67" s="214"/>
      <c r="J67" s="214"/>
      <c r="K67" s="214"/>
      <c r="L67" s="214"/>
    </row>
    <row r="68" spans="1:12" ht="12.75">
      <c r="A68" s="185"/>
      <c r="B68" s="185"/>
      <c r="C68" s="185"/>
      <c r="D68" s="185"/>
      <c r="E68" s="185"/>
      <c r="F68" s="185"/>
      <c r="G68" s="213"/>
      <c r="H68" s="214"/>
      <c r="I68" s="214"/>
      <c r="J68" s="214"/>
      <c r="K68" s="214"/>
      <c r="L68" s="214"/>
    </row>
    <row r="69" spans="1:12" ht="12.75">
      <c r="A69" s="185"/>
      <c r="B69" s="185"/>
      <c r="C69" s="185"/>
      <c r="D69" s="185"/>
      <c r="E69" s="185"/>
      <c r="F69" s="185"/>
      <c r="G69" s="213"/>
      <c r="H69" s="214"/>
      <c r="I69" s="214"/>
      <c r="J69" s="214"/>
      <c r="K69" s="214"/>
      <c r="L69" s="214"/>
    </row>
    <row r="70" spans="1:12" ht="12.75">
      <c r="A70" s="185"/>
      <c r="B70" s="185"/>
      <c r="C70" s="185"/>
      <c r="D70" s="185"/>
      <c r="E70" s="185"/>
      <c r="F70" s="185"/>
      <c r="G70" s="213"/>
      <c r="H70" s="214"/>
      <c r="I70" s="214"/>
      <c r="J70" s="214"/>
      <c r="K70" s="214"/>
      <c r="L70" s="214"/>
    </row>
    <row r="71" spans="1:12" ht="12.75">
      <c r="A71" s="185"/>
      <c r="B71" s="185"/>
      <c r="C71" s="185"/>
      <c r="D71" s="185"/>
      <c r="E71" s="185"/>
      <c r="F71" s="185"/>
      <c r="G71" s="213"/>
      <c r="H71" s="214"/>
      <c r="I71" s="214"/>
      <c r="J71" s="214"/>
      <c r="K71" s="214"/>
      <c r="L71" s="214"/>
    </row>
    <row r="72" spans="1:12" ht="12.75">
      <c r="A72" s="185"/>
      <c r="B72" s="185"/>
      <c r="C72" s="185"/>
      <c r="D72" s="185"/>
      <c r="E72" s="185"/>
      <c r="F72" s="185"/>
      <c r="G72" s="213"/>
      <c r="H72" s="214"/>
      <c r="I72" s="214"/>
      <c r="J72" s="214"/>
      <c r="K72" s="214"/>
      <c r="L72" s="214"/>
    </row>
    <row r="73" spans="1:12" ht="12.75">
      <c r="A73" s="185"/>
      <c r="B73" s="185"/>
      <c r="C73" s="185"/>
      <c r="D73" s="185"/>
      <c r="E73" s="185"/>
      <c r="F73" s="185"/>
      <c r="G73" s="213"/>
      <c r="H73" s="214"/>
      <c r="I73" s="214"/>
      <c r="J73" s="214"/>
      <c r="K73" s="214"/>
      <c r="L73" s="214"/>
    </row>
    <row r="74" spans="1:12" ht="12.75">
      <c r="A74" s="185"/>
      <c r="B74" s="185"/>
      <c r="C74" s="185"/>
      <c r="D74" s="185"/>
      <c r="E74" s="185"/>
      <c r="F74" s="185"/>
      <c r="G74" s="213"/>
      <c r="H74" s="214"/>
      <c r="I74" s="214"/>
      <c r="J74" s="214"/>
      <c r="K74" s="214"/>
      <c r="L74" s="214"/>
    </row>
    <row r="75" spans="1:12" ht="12.75">
      <c r="A75" s="185"/>
      <c r="B75" s="185"/>
      <c r="C75" s="185"/>
      <c r="D75" s="185"/>
      <c r="E75" s="185"/>
      <c r="F75" s="185"/>
      <c r="G75" s="213"/>
      <c r="H75" s="214"/>
      <c r="I75" s="214"/>
      <c r="J75" s="214"/>
      <c r="K75" s="214"/>
      <c r="L75" s="214"/>
    </row>
    <row r="76" spans="1:12" ht="12.75">
      <c r="A76" s="185"/>
      <c r="B76" s="185"/>
      <c r="C76" s="185"/>
      <c r="D76" s="185"/>
      <c r="E76" s="185"/>
      <c r="F76" s="185"/>
      <c r="G76" s="213"/>
      <c r="H76" s="214"/>
      <c r="I76" s="214"/>
      <c r="J76" s="214"/>
      <c r="K76" s="214"/>
      <c r="L76" s="214"/>
    </row>
    <row r="77" spans="1:12" ht="12.75">
      <c r="A77" s="185"/>
      <c r="B77" s="185"/>
      <c r="C77" s="185"/>
      <c r="D77" s="185"/>
      <c r="E77" s="185"/>
      <c r="F77" s="185"/>
      <c r="G77" s="213"/>
      <c r="H77" s="214"/>
      <c r="I77" s="214"/>
      <c r="J77" s="214"/>
      <c r="K77" s="214"/>
      <c r="L77" s="214"/>
    </row>
    <row r="78" spans="1:12" ht="12.75">
      <c r="A78" s="185"/>
      <c r="B78" s="185"/>
      <c r="C78" s="185"/>
      <c r="D78" s="185"/>
      <c r="E78" s="185"/>
      <c r="F78" s="185"/>
      <c r="G78" s="213"/>
      <c r="H78" s="214"/>
      <c r="I78" s="214"/>
      <c r="J78" s="214"/>
      <c r="K78" s="214"/>
      <c r="L78" s="214"/>
    </row>
    <row r="79" spans="1:12" ht="12.75">
      <c r="A79" s="185"/>
      <c r="B79" s="185"/>
      <c r="C79" s="185"/>
      <c r="D79" s="185"/>
      <c r="E79" s="185"/>
      <c r="F79" s="185"/>
      <c r="G79" s="213"/>
      <c r="H79" s="214"/>
      <c r="I79" s="214"/>
      <c r="J79" s="214"/>
      <c r="K79" s="214"/>
      <c r="L79" s="214"/>
    </row>
    <row r="80" spans="1:12" ht="12.75">
      <c r="A80" s="185"/>
      <c r="B80" s="185"/>
      <c r="C80" s="185"/>
      <c r="D80" s="185"/>
      <c r="E80" s="185"/>
      <c r="F80" s="185"/>
      <c r="G80" s="213"/>
      <c r="H80" s="214"/>
      <c r="I80" s="214"/>
      <c r="J80" s="214"/>
      <c r="K80" s="214"/>
      <c r="L80" s="214"/>
    </row>
    <row r="81" spans="1:5" ht="12.75">
      <c r="A81" s="1"/>
      <c r="E81" s="83"/>
    </row>
    <row r="82" spans="1:7" ht="12.75">
      <c r="A82" s="118" t="s">
        <v>210</v>
      </c>
      <c r="B82" s="118" t="s">
        <v>216</v>
      </c>
      <c r="C82" s="117"/>
      <c r="D82" s="117"/>
      <c r="E82" s="117"/>
      <c r="F82" s="117"/>
      <c r="G82" s="117"/>
    </row>
    <row r="84" spans="1:2" ht="12.75">
      <c r="A84" s="1" t="s">
        <v>212</v>
      </c>
      <c r="B84" s="1" t="s">
        <v>217</v>
      </c>
    </row>
    <row r="85" spans="1:4" ht="12.75">
      <c r="A85" s="126" t="s">
        <v>218</v>
      </c>
      <c r="B85" s="126"/>
      <c r="C85" s="126" t="s">
        <v>697</v>
      </c>
      <c r="D85" s="126"/>
    </row>
    <row r="86" spans="1:5" ht="12.75">
      <c r="A86" s="125" t="s">
        <v>219</v>
      </c>
      <c r="B86" s="125"/>
      <c r="C86" s="125" t="s">
        <v>220</v>
      </c>
      <c r="D86" s="125"/>
      <c r="E86" s="125"/>
    </row>
    <row r="87" spans="1:3" ht="13.5" thickBot="1">
      <c r="A87" s="1" t="s">
        <v>223</v>
      </c>
      <c r="C87" t="s">
        <v>221</v>
      </c>
    </row>
    <row r="88" spans="1:7" ht="25.5">
      <c r="A88" s="381" t="s">
        <v>302</v>
      </c>
      <c r="B88" s="382"/>
      <c r="C88" s="113" t="s">
        <v>306</v>
      </c>
      <c r="D88" s="113" t="s">
        <v>303</v>
      </c>
      <c r="E88" s="119" t="s">
        <v>304</v>
      </c>
      <c r="F88" s="121" t="s">
        <v>305</v>
      </c>
      <c r="G88" s="123" t="s">
        <v>308</v>
      </c>
    </row>
    <row r="89" spans="1:7" ht="13.5" thickBot="1">
      <c r="A89" s="383"/>
      <c r="B89" s="384"/>
      <c r="C89" s="115">
        <v>10</v>
      </c>
      <c r="D89" s="115">
        <v>9</v>
      </c>
      <c r="E89" s="115">
        <v>9</v>
      </c>
      <c r="F89" s="122">
        <v>9</v>
      </c>
      <c r="G89" s="124" t="s">
        <v>373</v>
      </c>
    </row>
    <row r="91" spans="1:3" ht="12.75">
      <c r="A91" s="125" t="s">
        <v>222</v>
      </c>
      <c r="B91" s="125"/>
      <c r="C91" s="125" t="s">
        <v>47</v>
      </c>
    </row>
    <row r="92" spans="1:3" ht="13.5" thickBot="1">
      <c r="A92" s="1" t="s">
        <v>223</v>
      </c>
      <c r="C92" t="s">
        <v>224</v>
      </c>
    </row>
    <row r="93" spans="1:7" ht="25.5">
      <c r="A93" s="381" t="s">
        <v>302</v>
      </c>
      <c r="B93" s="382"/>
      <c r="C93" s="113" t="s">
        <v>306</v>
      </c>
      <c r="D93" s="113" t="s">
        <v>303</v>
      </c>
      <c r="E93" s="119" t="s">
        <v>304</v>
      </c>
      <c r="F93" s="121" t="s">
        <v>305</v>
      </c>
      <c r="G93" s="123" t="s">
        <v>308</v>
      </c>
    </row>
    <row r="94" spans="1:7" ht="13.5" thickBot="1">
      <c r="A94" s="383"/>
      <c r="B94" s="384"/>
      <c r="C94" s="115">
        <v>1</v>
      </c>
      <c r="D94" s="115">
        <v>1</v>
      </c>
      <c r="E94" s="115">
        <v>1</v>
      </c>
      <c r="F94" s="122">
        <v>1</v>
      </c>
      <c r="G94" s="138">
        <v>1</v>
      </c>
    </row>
    <row r="96" spans="1:4" ht="12.75">
      <c r="A96" s="126" t="s">
        <v>225</v>
      </c>
      <c r="B96" s="126"/>
      <c r="C96" s="126" t="s">
        <v>699</v>
      </c>
      <c r="D96" s="126"/>
    </row>
    <row r="97" spans="1:4" ht="12.75">
      <c r="A97" s="1" t="s">
        <v>212</v>
      </c>
      <c r="B97" s="1"/>
      <c r="C97" s="1" t="s">
        <v>226</v>
      </c>
      <c r="D97" s="1"/>
    </row>
    <row r="98" spans="1:4" ht="12.75">
      <c r="A98" s="1"/>
      <c r="B98" s="1"/>
      <c r="C98" s="1" t="s">
        <v>227</v>
      </c>
      <c r="D98" s="1"/>
    </row>
    <row r="100" spans="1:3" ht="13.5" thickBot="1">
      <c r="A100" s="1" t="s">
        <v>223</v>
      </c>
      <c r="C100" t="s">
        <v>228</v>
      </c>
    </row>
    <row r="101" spans="1:7" ht="25.5">
      <c r="A101" s="381" t="s">
        <v>302</v>
      </c>
      <c r="B101" s="382"/>
      <c r="C101" s="113" t="s">
        <v>306</v>
      </c>
      <c r="D101" s="113" t="s">
        <v>303</v>
      </c>
      <c r="E101" s="119" t="s">
        <v>304</v>
      </c>
      <c r="F101" s="121" t="s">
        <v>305</v>
      </c>
      <c r="G101" s="123" t="s">
        <v>308</v>
      </c>
    </row>
    <row r="102" spans="1:7" ht="13.5" thickBot="1">
      <c r="A102" s="383"/>
      <c r="B102" s="384"/>
      <c r="C102" s="115">
        <f>7+3+9+8+7+3</f>
        <v>37</v>
      </c>
      <c r="D102" s="115">
        <v>25</v>
      </c>
      <c r="E102" s="115">
        <v>25</v>
      </c>
      <c r="F102" s="122">
        <v>25</v>
      </c>
      <c r="G102" s="124" t="s">
        <v>374</v>
      </c>
    </row>
  </sheetData>
  <sheetProtection/>
  <mergeCells count="4">
    <mergeCell ref="A101:B102"/>
    <mergeCell ref="B2:L2"/>
    <mergeCell ref="A88:B89"/>
    <mergeCell ref="A93:B94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30.09.2011
VÝDAVKY - Program 2: Kontrola a interné služby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8.875" style="0" bestFit="1" customWidth="1"/>
    <col min="2" max="2" width="11.875" style="0" customWidth="1"/>
    <col min="3" max="3" width="5.875" style="0" customWidth="1"/>
    <col min="5" max="5" width="8.125" style="0" bestFit="1" customWidth="1"/>
    <col min="6" max="6" width="5.125" style="0" customWidth="1"/>
    <col min="7" max="7" width="42.875" style="0" bestFit="1" customWidth="1"/>
    <col min="8" max="8" width="9.875" style="0" customWidth="1"/>
    <col min="9" max="9" width="10.125" style="0" customWidth="1"/>
    <col min="10" max="10" width="8.875" style="0" customWidth="1"/>
    <col min="11" max="11" width="9.25390625" style="0" customWidth="1"/>
    <col min="12" max="12" width="7.75390625" style="0" customWidth="1"/>
  </cols>
  <sheetData>
    <row r="1" spans="1:12" s="1" customFormat="1" ht="38.25">
      <c r="A1" s="26" t="s">
        <v>20</v>
      </c>
      <c r="B1" s="27" t="s">
        <v>19</v>
      </c>
      <c r="C1" s="27" t="s">
        <v>21</v>
      </c>
      <c r="D1" s="27" t="s">
        <v>22</v>
      </c>
      <c r="E1" s="27" t="s">
        <v>442</v>
      </c>
      <c r="F1" s="27" t="s">
        <v>443</v>
      </c>
      <c r="G1" s="27" t="s">
        <v>444</v>
      </c>
      <c r="H1" s="28" t="s">
        <v>445</v>
      </c>
      <c r="I1" s="228" t="s">
        <v>353</v>
      </c>
      <c r="J1" s="28" t="s">
        <v>446</v>
      </c>
      <c r="K1" s="28" t="s">
        <v>447</v>
      </c>
      <c r="L1" s="233" t="s">
        <v>23</v>
      </c>
    </row>
    <row r="2" spans="1:12" ht="12.75">
      <c r="A2" s="30" t="s">
        <v>449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5">
      <c r="A3" s="49" t="s">
        <v>703</v>
      </c>
      <c r="B3" s="50" t="s">
        <v>448</v>
      </c>
      <c r="C3" s="50" t="s">
        <v>448</v>
      </c>
      <c r="D3" s="50" t="s">
        <v>448</v>
      </c>
      <c r="E3" s="50" t="s">
        <v>448</v>
      </c>
      <c r="F3" s="50" t="s">
        <v>448</v>
      </c>
      <c r="G3" s="50" t="s">
        <v>706</v>
      </c>
      <c r="H3" s="51">
        <f>H4+H17</f>
        <v>10928</v>
      </c>
      <c r="I3" s="51">
        <f>I4+I17</f>
        <v>10928</v>
      </c>
      <c r="J3" s="51">
        <f>J4+J17</f>
        <v>32398</v>
      </c>
      <c r="K3" s="172">
        <f>K4+K17</f>
        <v>3732.49</v>
      </c>
      <c r="L3" s="63">
        <f>K3/J3*100</f>
        <v>11.520742021112413</v>
      </c>
    </row>
    <row r="4" spans="1:12" s="18" customFormat="1" ht="12.75">
      <c r="A4" s="281" t="s">
        <v>448</v>
      </c>
      <c r="B4" s="21" t="s">
        <v>450</v>
      </c>
      <c r="C4" s="21" t="s">
        <v>448</v>
      </c>
      <c r="D4" s="21" t="s">
        <v>448</v>
      </c>
      <c r="E4" s="21"/>
      <c r="F4" s="21"/>
      <c r="G4" s="21" t="s">
        <v>707</v>
      </c>
      <c r="H4" s="22">
        <f>H5+H12</f>
        <v>4275</v>
      </c>
      <c r="I4" s="22">
        <f>I5+I12</f>
        <v>4275</v>
      </c>
      <c r="J4" s="22">
        <f>J5+J12</f>
        <v>25675</v>
      </c>
      <c r="K4" s="22">
        <f>K5+K12</f>
        <v>820.6199999999999</v>
      </c>
      <c r="L4" s="33">
        <f>K4/J4*100</f>
        <v>3.19618305744888</v>
      </c>
    </row>
    <row r="5" spans="1:12" s="18" customFormat="1" ht="12.75">
      <c r="A5" s="53"/>
      <c r="B5" s="54"/>
      <c r="C5" s="21" t="s">
        <v>450</v>
      </c>
      <c r="D5" s="21"/>
      <c r="E5" s="21"/>
      <c r="F5" s="21"/>
      <c r="G5" s="21" t="s">
        <v>398</v>
      </c>
      <c r="H5" s="22">
        <f>SUM(H6:H11)</f>
        <v>815</v>
      </c>
      <c r="I5" s="22">
        <f>SUM(I6:I11)</f>
        <v>815</v>
      </c>
      <c r="J5" s="22">
        <f>SUM(J6:J11)</f>
        <v>1215</v>
      </c>
      <c r="K5" s="22">
        <f>SUM(K6:K11)</f>
        <v>762.1999999999999</v>
      </c>
      <c r="L5" s="33">
        <f>K5/J5*100</f>
        <v>62.73251028806583</v>
      </c>
    </row>
    <row r="6" spans="1:12" s="18" customFormat="1" ht="12.75">
      <c r="A6" s="53"/>
      <c r="B6" s="54"/>
      <c r="C6" s="54"/>
      <c r="D6" s="202" t="s">
        <v>452</v>
      </c>
      <c r="E6" s="202" t="s">
        <v>458</v>
      </c>
      <c r="F6" s="202" t="s">
        <v>454</v>
      </c>
      <c r="G6" s="202" t="s">
        <v>397</v>
      </c>
      <c r="H6" s="204">
        <v>5</v>
      </c>
      <c r="I6" s="204">
        <v>5</v>
      </c>
      <c r="J6" s="204">
        <v>5</v>
      </c>
      <c r="K6" s="204">
        <v>0</v>
      </c>
      <c r="L6" s="192">
        <f aca="true" t="shared" si="0" ref="L6:L11">K6/J6*100</f>
        <v>0</v>
      </c>
    </row>
    <row r="7" spans="1:12" s="67" customFormat="1" ht="12.75">
      <c r="A7" s="64" t="s">
        <v>448</v>
      </c>
      <c r="B7" s="65" t="s">
        <v>448</v>
      </c>
      <c r="C7" s="65"/>
      <c r="D7" s="190" t="s">
        <v>452</v>
      </c>
      <c r="E7" s="190" t="s">
        <v>270</v>
      </c>
      <c r="F7" s="190" t="s">
        <v>454</v>
      </c>
      <c r="G7" s="190" t="s">
        <v>77</v>
      </c>
      <c r="H7" s="193">
        <v>0</v>
      </c>
      <c r="I7" s="193">
        <v>20</v>
      </c>
      <c r="J7" s="193">
        <v>20</v>
      </c>
      <c r="K7" s="193">
        <v>19.8</v>
      </c>
      <c r="L7" s="192">
        <f t="shared" si="0"/>
        <v>99</v>
      </c>
    </row>
    <row r="8" spans="1:12" s="67" customFormat="1" ht="12.75">
      <c r="A8" s="64" t="s">
        <v>448</v>
      </c>
      <c r="B8" s="65" t="s">
        <v>448</v>
      </c>
      <c r="C8" s="65"/>
      <c r="D8" s="190" t="s">
        <v>452</v>
      </c>
      <c r="E8" s="190" t="s">
        <v>462</v>
      </c>
      <c r="F8" s="190" t="s">
        <v>454</v>
      </c>
      <c r="G8" s="190" t="s">
        <v>38</v>
      </c>
      <c r="H8" s="193">
        <v>160</v>
      </c>
      <c r="I8" s="193">
        <v>160</v>
      </c>
      <c r="J8" s="193">
        <v>160</v>
      </c>
      <c r="K8" s="193">
        <v>0</v>
      </c>
      <c r="L8" s="192">
        <f t="shared" si="0"/>
        <v>0</v>
      </c>
    </row>
    <row r="9" spans="1:12" s="67" customFormat="1" ht="36.75">
      <c r="A9" s="64" t="s">
        <v>448</v>
      </c>
      <c r="B9" s="65" t="s">
        <v>448</v>
      </c>
      <c r="C9" s="65"/>
      <c r="D9" s="190" t="s">
        <v>452</v>
      </c>
      <c r="E9" s="190" t="s">
        <v>708</v>
      </c>
      <c r="F9" s="190" t="s">
        <v>454</v>
      </c>
      <c r="G9" s="198" t="s">
        <v>552</v>
      </c>
      <c r="H9" s="193">
        <v>400</v>
      </c>
      <c r="I9" s="193">
        <v>380</v>
      </c>
      <c r="J9" s="193">
        <v>780</v>
      </c>
      <c r="K9" s="193">
        <v>742.4</v>
      </c>
      <c r="L9" s="192">
        <f t="shared" si="0"/>
        <v>95.17948717948718</v>
      </c>
    </row>
    <row r="10" spans="1:12" s="67" customFormat="1" ht="12.75">
      <c r="A10" s="64" t="s">
        <v>448</v>
      </c>
      <c r="B10" s="65" t="s">
        <v>448</v>
      </c>
      <c r="C10" s="65"/>
      <c r="D10" s="190" t="s">
        <v>452</v>
      </c>
      <c r="E10" s="190" t="s">
        <v>470</v>
      </c>
      <c r="F10" s="190" t="s">
        <v>454</v>
      </c>
      <c r="G10" s="190" t="s">
        <v>343</v>
      </c>
      <c r="H10" s="193">
        <v>50</v>
      </c>
      <c r="I10" s="193">
        <v>50</v>
      </c>
      <c r="J10" s="193">
        <v>50</v>
      </c>
      <c r="K10" s="193">
        <v>0</v>
      </c>
      <c r="L10" s="192">
        <f t="shared" si="0"/>
        <v>0</v>
      </c>
    </row>
    <row r="11" spans="1:12" s="67" customFormat="1" ht="12.75">
      <c r="A11" s="64" t="s">
        <v>448</v>
      </c>
      <c r="B11" s="65" t="s">
        <v>448</v>
      </c>
      <c r="C11" s="65"/>
      <c r="D11" s="190" t="s">
        <v>452</v>
      </c>
      <c r="E11" s="190" t="s">
        <v>476</v>
      </c>
      <c r="F11" s="190" t="s">
        <v>454</v>
      </c>
      <c r="G11" s="190" t="s">
        <v>78</v>
      </c>
      <c r="H11" s="193">
        <v>200</v>
      </c>
      <c r="I11" s="193">
        <v>200</v>
      </c>
      <c r="J11" s="193">
        <v>200</v>
      </c>
      <c r="K11" s="193">
        <v>0</v>
      </c>
      <c r="L11" s="192">
        <f t="shared" si="0"/>
        <v>0</v>
      </c>
    </row>
    <row r="12" spans="1:12" s="67" customFormat="1" ht="12.75">
      <c r="A12" s="64"/>
      <c r="B12" s="65"/>
      <c r="C12" s="291" t="s">
        <v>481</v>
      </c>
      <c r="D12" s="191"/>
      <c r="E12" s="191"/>
      <c r="F12" s="191"/>
      <c r="G12" s="291" t="s">
        <v>399</v>
      </c>
      <c r="H12" s="292">
        <f>SUM(H13:H16)</f>
        <v>3460</v>
      </c>
      <c r="I12" s="292">
        <f>SUM(I13:I16)</f>
        <v>3460</v>
      </c>
      <c r="J12" s="292">
        <f>SUM(J13:J16)</f>
        <v>24460</v>
      </c>
      <c r="K12" s="292">
        <f>SUM(K13:K16)</f>
        <v>58.42</v>
      </c>
      <c r="L12" s="282">
        <f aca="true" t="shared" si="1" ref="L12:L19">K12/J12*100</f>
        <v>0.23883892068683565</v>
      </c>
    </row>
    <row r="13" spans="1:12" s="18" customFormat="1" ht="12.75">
      <c r="A13" s="34"/>
      <c r="B13" s="3"/>
      <c r="C13" s="190" t="s">
        <v>481</v>
      </c>
      <c r="D13" s="190" t="s">
        <v>709</v>
      </c>
      <c r="E13" s="190" t="s">
        <v>710</v>
      </c>
      <c r="F13" s="190" t="s">
        <v>454</v>
      </c>
      <c r="G13" s="190" t="s">
        <v>357</v>
      </c>
      <c r="H13" s="193">
        <v>3000</v>
      </c>
      <c r="I13" s="193">
        <v>3000</v>
      </c>
      <c r="J13" s="193">
        <v>3000</v>
      </c>
      <c r="K13" s="201">
        <v>10.64</v>
      </c>
      <c r="L13" s="283">
        <f t="shared" si="1"/>
        <v>0.3546666666666667</v>
      </c>
    </row>
    <row r="14" spans="1:12" s="18" customFormat="1" ht="12.75">
      <c r="A14" s="34"/>
      <c r="B14" s="3"/>
      <c r="C14" s="190" t="s">
        <v>481</v>
      </c>
      <c r="D14" s="190" t="s">
        <v>709</v>
      </c>
      <c r="E14" s="190" t="s">
        <v>470</v>
      </c>
      <c r="F14" s="190" t="s">
        <v>454</v>
      </c>
      <c r="G14" s="190" t="s">
        <v>343</v>
      </c>
      <c r="H14" s="193">
        <v>400</v>
      </c>
      <c r="I14" s="193">
        <v>400</v>
      </c>
      <c r="J14" s="193">
        <v>400</v>
      </c>
      <c r="K14" s="201">
        <v>0</v>
      </c>
      <c r="L14" s="283">
        <f t="shared" si="1"/>
        <v>0</v>
      </c>
    </row>
    <row r="15" spans="1:12" s="2" customFormat="1" ht="12.75">
      <c r="A15" s="30" t="s">
        <v>448</v>
      </c>
      <c r="B15" s="4" t="s">
        <v>448</v>
      </c>
      <c r="C15" s="4" t="s">
        <v>481</v>
      </c>
      <c r="D15" s="4" t="s">
        <v>709</v>
      </c>
      <c r="E15" s="4" t="s">
        <v>472</v>
      </c>
      <c r="F15" s="4" t="s">
        <v>454</v>
      </c>
      <c r="G15" s="43" t="s">
        <v>79</v>
      </c>
      <c r="H15" s="24">
        <v>60</v>
      </c>
      <c r="I15" s="24">
        <v>60</v>
      </c>
      <c r="J15" s="24">
        <v>60</v>
      </c>
      <c r="K15" s="24">
        <v>47.78</v>
      </c>
      <c r="L15" s="283">
        <f t="shared" si="1"/>
        <v>79.63333333333334</v>
      </c>
    </row>
    <row r="16" spans="1:12" s="67" customFormat="1" ht="12.75">
      <c r="A16" s="64"/>
      <c r="B16" s="65"/>
      <c r="C16" s="160" t="s">
        <v>481</v>
      </c>
      <c r="D16" s="184" t="s">
        <v>709</v>
      </c>
      <c r="E16" s="184" t="s">
        <v>400</v>
      </c>
      <c r="F16" s="184" t="s">
        <v>339</v>
      </c>
      <c r="G16" s="184" t="s">
        <v>599</v>
      </c>
      <c r="H16" s="321">
        <v>0</v>
      </c>
      <c r="I16" s="321">
        <v>0</v>
      </c>
      <c r="J16" s="321">
        <v>21000</v>
      </c>
      <c r="K16" s="321">
        <v>0</v>
      </c>
      <c r="L16" s="322">
        <f>K16/J16*100</f>
        <v>0</v>
      </c>
    </row>
    <row r="17" spans="1:12" s="52" customFormat="1" ht="15">
      <c r="A17" s="293" t="s">
        <v>448</v>
      </c>
      <c r="B17" s="50" t="s">
        <v>481</v>
      </c>
      <c r="C17" s="50" t="s">
        <v>448</v>
      </c>
      <c r="D17" s="50" t="s">
        <v>448</v>
      </c>
      <c r="E17" s="50" t="s">
        <v>448</v>
      </c>
      <c r="F17" s="50" t="s">
        <v>448</v>
      </c>
      <c r="G17" s="50" t="s">
        <v>711</v>
      </c>
      <c r="H17" s="51">
        <f>H18+H39+H50+H57</f>
        <v>6653</v>
      </c>
      <c r="I17" s="51">
        <f>I18+I39+I50+I57</f>
        <v>6653</v>
      </c>
      <c r="J17" s="51">
        <f>J18+J39+J50+J57</f>
        <v>6723</v>
      </c>
      <c r="K17" s="51">
        <f>K18+K39+K50+K57</f>
        <v>2911.87</v>
      </c>
      <c r="L17" s="63">
        <f t="shared" si="1"/>
        <v>43.312063067083145</v>
      </c>
    </row>
    <row r="18" spans="1:12" s="18" customFormat="1" ht="12.75">
      <c r="A18" s="53"/>
      <c r="B18" s="54"/>
      <c r="C18" s="21" t="s">
        <v>450</v>
      </c>
      <c r="D18" s="21"/>
      <c r="E18" s="21"/>
      <c r="F18" s="21"/>
      <c r="G18" s="21" t="s">
        <v>88</v>
      </c>
      <c r="H18" s="22">
        <f>H19+H21+H29</f>
        <v>3010</v>
      </c>
      <c r="I18" s="22">
        <f>I19+I21+I29</f>
        <v>3010</v>
      </c>
      <c r="J18" s="22">
        <f>J19+J21+J29</f>
        <v>3010</v>
      </c>
      <c r="K18" s="22">
        <f>K19+K21+K29</f>
        <v>1705.6200000000001</v>
      </c>
      <c r="L18" s="33">
        <f t="shared" si="1"/>
        <v>56.66511627906977</v>
      </c>
    </row>
    <row r="19" spans="1:12" s="18" customFormat="1" ht="12.75">
      <c r="A19" s="53"/>
      <c r="B19" s="54"/>
      <c r="C19" s="54"/>
      <c r="D19" s="54"/>
      <c r="E19" s="54" t="s">
        <v>24</v>
      </c>
      <c r="F19" s="54"/>
      <c r="G19" s="54" t="s">
        <v>87</v>
      </c>
      <c r="H19" s="55">
        <f>SUM(H20)</f>
        <v>1550</v>
      </c>
      <c r="I19" s="55">
        <f>SUM(I20)</f>
        <v>1550</v>
      </c>
      <c r="J19" s="55">
        <f>SUM(J20)</f>
        <v>1550</v>
      </c>
      <c r="K19" s="55">
        <f>SUM(K20)</f>
        <v>1112.4</v>
      </c>
      <c r="L19" s="33">
        <f t="shared" si="1"/>
        <v>71.76774193548387</v>
      </c>
    </row>
    <row r="20" spans="1:12" ht="12.75">
      <c r="A20" s="30" t="s">
        <v>448</v>
      </c>
      <c r="B20" s="4"/>
      <c r="C20" s="4" t="s">
        <v>450</v>
      </c>
      <c r="D20" s="4" t="s">
        <v>712</v>
      </c>
      <c r="E20" s="4" t="s">
        <v>453</v>
      </c>
      <c r="F20" s="4" t="s">
        <v>480</v>
      </c>
      <c r="G20" s="4" t="s">
        <v>53</v>
      </c>
      <c r="H20" s="24">
        <v>1550</v>
      </c>
      <c r="I20" s="24">
        <v>1550</v>
      </c>
      <c r="J20" s="24">
        <v>1550</v>
      </c>
      <c r="K20" s="24">
        <v>1112.4</v>
      </c>
      <c r="L20" s="284"/>
    </row>
    <row r="21" spans="1:12" s="1" customFormat="1" ht="12.75">
      <c r="A21" s="34"/>
      <c r="B21" s="3"/>
      <c r="C21" s="3"/>
      <c r="D21" s="3"/>
      <c r="E21" s="3" t="s">
        <v>27</v>
      </c>
      <c r="F21" s="3"/>
      <c r="G21" s="3" t="s">
        <v>176</v>
      </c>
      <c r="H21" s="25">
        <f>SUM(H22:H28)</f>
        <v>546</v>
      </c>
      <c r="I21" s="25">
        <f>SUM(I22:I28)</f>
        <v>546</v>
      </c>
      <c r="J21" s="25">
        <f>SUM(J22:J28)</f>
        <v>546</v>
      </c>
      <c r="K21" s="25">
        <f>SUM(K22:K28)</f>
        <v>388.65</v>
      </c>
      <c r="L21" s="285">
        <f>K21/J21*100</f>
        <v>71.18131868131867</v>
      </c>
    </row>
    <row r="22" spans="1:12" ht="12.75">
      <c r="A22" s="30" t="s">
        <v>448</v>
      </c>
      <c r="B22" s="4" t="s">
        <v>448</v>
      </c>
      <c r="C22" s="4" t="s">
        <v>450</v>
      </c>
      <c r="D22" s="4" t="s">
        <v>712</v>
      </c>
      <c r="E22" s="4" t="s">
        <v>455</v>
      </c>
      <c r="F22" s="4" t="s">
        <v>480</v>
      </c>
      <c r="G22" s="4" t="s">
        <v>438</v>
      </c>
      <c r="H22" s="24">
        <v>155</v>
      </c>
      <c r="I22" s="24">
        <v>155</v>
      </c>
      <c r="J22" s="24">
        <v>155</v>
      </c>
      <c r="K22" s="24">
        <v>111.24</v>
      </c>
      <c r="L22" s="283">
        <f aca="true" t="shared" si="2" ref="L22:L28">K22/J22*100</f>
        <v>71.76774193548387</v>
      </c>
    </row>
    <row r="23" spans="1:12" ht="12.75">
      <c r="A23" s="30" t="s">
        <v>448</v>
      </c>
      <c r="B23" s="4" t="s">
        <v>448</v>
      </c>
      <c r="C23" s="4" t="s">
        <v>450</v>
      </c>
      <c r="D23" s="4" t="s">
        <v>712</v>
      </c>
      <c r="E23" s="4" t="s">
        <v>456</v>
      </c>
      <c r="F23" s="4" t="s">
        <v>480</v>
      </c>
      <c r="G23" s="4" t="s">
        <v>54</v>
      </c>
      <c r="H23" s="24">
        <v>22</v>
      </c>
      <c r="I23" s="24">
        <v>22</v>
      </c>
      <c r="J23" s="24">
        <v>22</v>
      </c>
      <c r="K23" s="24">
        <v>15.56</v>
      </c>
      <c r="L23" s="283">
        <f t="shared" si="2"/>
        <v>70.72727272727273</v>
      </c>
    </row>
    <row r="24" spans="1:12" ht="12.75">
      <c r="A24" s="30" t="s">
        <v>448</v>
      </c>
      <c r="B24" s="4" t="s">
        <v>448</v>
      </c>
      <c r="C24" s="4" t="s">
        <v>450</v>
      </c>
      <c r="D24" s="4" t="s">
        <v>712</v>
      </c>
      <c r="E24" s="4" t="s">
        <v>457</v>
      </c>
      <c r="F24" s="4" t="s">
        <v>480</v>
      </c>
      <c r="G24" s="4" t="s">
        <v>55</v>
      </c>
      <c r="H24" s="24">
        <v>220</v>
      </c>
      <c r="I24" s="24">
        <v>220</v>
      </c>
      <c r="J24" s="24">
        <v>220</v>
      </c>
      <c r="K24" s="24">
        <v>155.7</v>
      </c>
      <c r="L24" s="283">
        <f t="shared" si="2"/>
        <v>70.77272727272727</v>
      </c>
    </row>
    <row r="25" spans="1:12" ht="12.75">
      <c r="A25" s="30" t="s">
        <v>448</v>
      </c>
      <c r="B25" s="4" t="s">
        <v>448</v>
      </c>
      <c r="C25" s="4" t="s">
        <v>450</v>
      </c>
      <c r="D25" s="4" t="s">
        <v>712</v>
      </c>
      <c r="E25" s="4" t="s">
        <v>458</v>
      </c>
      <c r="F25" s="4" t="s">
        <v>480</v>
      </c>
      <c r="G25" s="4" t="s">
        <v>56</v>
      </c>
      <c r="H25" s="24">
        <v>13</v>
      </c>
      <c r="I25" s="24">
        <v>13</v>
      </c>
      <c r="J25" s="24">
        <v>13</v>
      </c>
      <c r="K25" s="24">
        <v>8.9</v>
      </c>
      <c r="L25" s="283">
        <f t="shared" si="2"/>
        <v>68.46153846153847</v>
      </c>
    </row>
    <row r="26" spans="1:12" ht="12.75">
      <c r="A26" s="30" t="s">
        <v>448</v>
      </c>
      <c r="B26" s="4" t="s">
        <v>448</v>
      </c>
      <c r="C26" s="4" t="s">
        <v>450</v>
      </c>
      <c r="D26" s="4" t="s">
        <v>712</v>
      </c>
      <c r="E26" s="4" t="s">
        <v>459</v>
      </c>
      <c r="F26" s="4" t="s">
        <v>480</v>
      </c>
      <c r="G26" s="4" t="s">
        <v>57</v>
      </c>
      <c r="H26" s="24">
        <v>47</v>
      </c>
      <c r="I26" s="24">
        <v>47</v>
      </c>
      <c r="J26" s="24">
        <v>47</v>
      </c>
      <c r="K26" s="24">
        <v>33.37</v>
      </c>
      <c r="L26" s="283">
        <f t="shared" si="2"/>
        <v>71</v>
      </c>
    </row>
    <row r="27" spans="1:12" ht="12.75">
      <c r="A27" s="30" t="s">
        <v>448</v>
      </c>
      <c r="B27" s="4" t="s">
        <v>448</v>
      </c>
      <c r="C27" s="4" t="s">
        <v>450</v>
      </c>
      <c r="D27" s="4" t="s">
        <v>712</v>
      </c>
      <c r="E27" s="4" t="s">
        <v>460</v>
      </c>
      <c r="F27" s="4" t="s">
        <v>480</v>
      </c>
      <c r="G27" s="4" t="s">
        <v>58</v>
      </c>
      <c r="H27" s="24">
        <v>15</v>
      </c>
      <c r="I27" s="24">
        <v>15</v>
      </c>
      <c r="J27" s="24">
        <v>15</v>
      </c>
      <c r="K27" s="24">
        <v>11.07</v>
      </c>
      <c r="L27" s="283">
        <f t="shared" si="2"/>
        <v>73.8</v>
      </c>
    </row>
    <row r="28" spans="1:12" ht="12.75">
      <c r="A28" s="30" t="s">
        <v>448</v>
      </c>
      <c r="B28" s="4" t="s">
        <v>448</v>
      </c>
      <c r="C28" s="4" t="s">
        <v>450</v>
      </c>
      <c r="D28" s="4" t="s">
        <v>712</v>
      </c>
      <c r="E28" s="4" t="s">
        <v>461</v>
      </c>
      <c r="F28" s="4" t="s">
        <v>480</v>
      </c>
      <c r="G28" s="4" t="s">
        <v>59</v>
      </c>
      <c r="H28" s="24">
        <v>74</v>
      </c>
      <c r="I28" s="24">
        <v>74</v>
      </c>
      <c r="J28" s="24">
        <v>74</v>
      </c>
      <c r="K28" s="24">
        <v>52.81</v>
      </c>
      <c r="L28" s="283">
        <f t="shared" si="2"/>
        <v>71.36486486486487</v>
      </c>
    </row>
    <row r="29" spans="1:12" s="1" customFormat="1" ht="12.75">
      <c r="A29" s="34"/>
      <c r="B29" s="3"/>
      <c r="C29" s="3"/>
      <c r="D29" s="3"/>
      <c r="E29" s="3" t="s">
        <v>36</v>
      </c>
      <c r="F29" s="3"/>
      <c r="G29" s="3" t="s">
        <v>177</v>
      </c>
      <c r="H29" s="25">
        <f>SUM(H30:H38)</f>
        <v>914</v>
      </c>
      <c r="I29" s="25">
        <f>SUM(I30:I38)</f>
        <v>914</v>
      </c>
      <c r="J29" s="25">
        <f>SUM(J30:J38)</f>
        <v>914</v>
      </c>
      <c r="K29" s="25">
        <f>SUM(K30:K38)</f>
        <v>204.57</v>
      </c>
      <c r="L29" s="285">
        <f>K29/J29*100</f>
        <v>22.38183807439825</v>
      </c>
    </row>
    <row r="30" spans="1:12" ht="12.75">
      <c r="A30" s="30" t="s">
        <v>448</v>
      </c>
      <c r="B30" s="4" t="s">
        <v>448</v>
      </c>
      <c r="C30" s="4" t="s">
        <v>450</v>
      </c>
      <c r="D30" s="4" t="s">
        <v>712</v>
      </c>
      <c r="E30" s="4" t="s">
        <v>479</v>
      </c>
      <c r="F30" s="4" t="s">
        <v>480</v>
      </c>
      <c r="G30" s="4" t="s">
        <v>60</v>
      </c>
      <c r="H30" s="24">
        <v>50</v>
      </c>
      <c r="I30" s="24">
        <v>50</v>
      </c>
      <c r="J30" s="24">
        <v>50</v>
      </c>
      <c r="K30" s="24">
        <v>20.36</v>
      </c>
      <c r="L30" s="283">
        <f>K30/J30*100</f>
        <v>40.72</v>
      </c>
    </row>
    <row r="31" spans="1:12" ht="12.75">
      <c r="A31" s="30" t="s">
        <v>448</v>
      </c>
      <c r="B31" s="4" t="s">
        <v>448</v>
      </c>
      <c r="C31" s="4" t="s">
        <v>450</v>
      </c>
      <c r="D31" s="4" t="s">
        <v>712</v>
      </c>
      <c r="E31" s="4" t="s">
        <v>704</v>
      </c>
      <c r="F31" s="4" t="s">
        <v>480</v>
      </c>
      <c r="G31" s="4" t="s">
        <v>49</v>
      </c>
      <c r="H31" s="24">
        <v>200</v>
      </c>
      <c r="I31" s="24">
        <v>200</v>
      </c>
      <c r="J31" s="24">
        <v>200</v>
      </c>
      <c r="K31" s="24">
        <v>0</v>
      </c>
      <c r="L31" s="283">
        <f>K31/J31*100</f>
        <v>0</v>
      </c>
    </row>
    <row r="32" spans="1:12" ht="12.75">
      <c r="A32" s="30" t="s">
        <v>448</v>
      </c>
      <c r="B32" s="4" t="s">
        <v>448</v>
      </c>
      <c r="C32" s="4" t="s">
        <v>450</v>
      </c>
      <c r="D32" s="4" t="s">
        <v>712</v>
      </c>
      <c r="E32" s="4" t="s">
        <v>478</v>
      </c>
      <c r="F32" s="4" t="s">
        <v>480</v>
      </c>
      <c r="G32" s="4" t="s">
        <v>680</v>
      </c>
      <c r="H32" s="24">
        <v>120</v>
      </c>
      <c r="I32" s="24">
        <v>120</v>
      </c>
      <c r="J32" s="24">
        <v>120</v>
      </c>
      <c r="K32" s="24">
        <v>4.7</v>
      </c>
      <c r="L32" s="283">
        <f>K32/J32*100</f>
        <v>3.916666666666667</v>
      </c>
    </row>
    <row r="33" spans="1:12" ht="12.75">
      <c r="A33" s="30" t="s">
        <v>448</v>
      </c>
      <c r="B33" s="4" t="s">
        <v>448</v>
      </c>
      <c r="C33" s="4" t="s">
        <v>450</v>
      </c>
      <c r="D33" s="4" t="s">
        <v>712</v>
      </c>
      <c r="E33" s="4" t="s">
        <v>462</v>
      </c>
      <c r="F33" s="4" t="s">
        <v>480</v>
      </c>
      <c r="G33" s="4" t="s">
        <v>681</v>
      </c>
      <c r="H33" s="24">
        <v>100</v>
      </c>
      <c r="I33" s="24">
        <v>100</v>
      </c>
      <c r="J33" s="24">
        <v>100</v>
      </c>
      <c r="K33" s="24">
        <v>49.52</v>
      </c>
      <c r="L33" s="283">
        <f>K33/J33*100</f>
        <v>49.52</v>
      </c>
    </row>
    <row r="34" spans="1:12" ht="13.5" thickBot="1">
      <c r="A34" s="30" t="s">
        <v>448</v>
      </c>
      <c r="B34" s="4" t="s">
        <v>448</v>
      </c>
      <c r="C34" s="4" t="s">
        <v>450</v>
      </c>
      <c r="D34" s="4" t="s">
        <v>712</v>
      </c>
      <c r="E34" s="4" t="s">
        <v>701</v>
      </c>
      <c r="F34" s="4" t="s">
        <v>480</v>
      </c>
      <c r="G34" s="4" t="s">
        <v>48</v>
      </c>
      <c r="H34" s="24">
        <v>104</v>
      </c>
      <c r="I34" s="24">
        <v>104</v>
      </c>
      <c r="J34" s="24">
        <v>104</v>
      </c>
      <c r="K34" s="24">
        <v>0</v>
      </c>
      <c r="L34" s="284">
        <f aca="true" t="shared" si="3" ref="L34:L39">K34/J34*100</f>
        <v>0</v>
      </c>
    </row>
    <row r="35" spans="1:12" s="1" customFormat="1" ht="38.25">
      <c r="A35" s="26" t="s">
        <v>20</v>
      </c>
      <c r="B35" s="27" t="s">
        <v>19</v>
      </c>
      <c r="C35" s="27" t="s">
        <v>21</v>
      </c>
      <c r="D35" s="27" t="s">
        <v>22</v>
      </c>
      <c r="E35" s="27" t="s">
        <v>442</v>
      </c>
      <c r="F35" s="27" t="s">
        <v>443</v>
      </c>
      <c r="G35" s="27" t="s">
        <v>444</v>
      </c>
      <c r="H35" s="28" t="s">
        <v>445</v>
      </c>
      <c r="I35" s="228" t="s">
        <v>353</v>
      </c>
      <c r="J35" s="28" t="s">
        <v>446</v>
      </c>
      <c r="K35" s="28" t="s">
        <v>447</v>
      </c>
      <c r="L35" s="286" t="s">
        <v>23</v>
      </c>
    </row>
    <row r="36" spans="1:12" ht="12.75">
      <c r="A36" s="30"/>
      <c r="B36" s="4"/>
      <c r="C36" s="4" t="s">
        <v>450</v>
      </c>
      <c r="D36" s="4" t="s">
        <v>712</v>
      </c>
      <c r="E36" s="4" t="s">
        <v>702</v>
      </c>
      <c r="F36" s="4" t="s">
        <v>480</v>
      </c>
      <c r="G36" s="4" t="s">
        <v>553</v>
      </c>
      <c r="H36" s="24">
        <v>40</v>
      </c>
      <c r="I36" s="24">
        <v>40</v>
      </c>
      <c r="J36" s="24">
        <v>40</v>
      </c>
      <c r="K36" s="24">
        <v>25.09</v>
      </c>
      <c r="L36" s="284">
        <f t="shared" si="3"/>
        <v>62.724999999999994</v>
      </c>
    </row>
    <row r="37" spans="1:12" ht="24.75">
      <c r="A37" s="30" t="s">
        <v>448</v>
      </c>
      <c r="B37" s="4" t="s">
        <v>448</v>
      </c>
      <c r="C37" s="4" t="s">
        <v>450</v>
      </c>
      <c r="D37" s="4" t="s">
        <v>712</v>
      </c>
      <c r="E37" s="4" t="s">
        <v>698</v>
      </c>
      <c r="F37" s="4" t="s">
        <v>480</v>
      </c>
      <c r="G37" s="43" t="s">
        <v>554</v>
      </c>
      <c r="H37" s="24">
        <v>200</v>
      </c>
      <c r="I37" s="24">
        <v>200</v>
      </c>
      <c r="J37" s="24">
        <v>200</v>
      </c>
      <c r="K37" s="24">
        <v>104.9</v>
      </c>
      <c r="L37" s="284">
        <f t="shared" si="3"/>
        <v>52.45000000000001</v>
      </c>
    </row>
    <row r="38" spans="1:12" ht="12.75">
      <c r="A38" s="30"/>
      <c r="B38" s="4"/>
      <c r="C38" s="4" t="s">
        <v>450</v>
      </c>
      <c r="D38" s="4" t="s">
        <v>712</v>
      </c>
      <c r="E38" s="4" t="s">
        <v>419</v>
      </c>
      <c r="F38" s="4" t="s">
        <v>480</v>
      </c>
      <c r="G38" s="4" t="s">
        <v>420</v>
      </c>
      <c r="H38" s="24">
        <v>100</v>
      </c>
      <c r="I38" s="24">
        <v>100</v>
      </c>
      <c r="J38" s="24">
        <v>100</v>
      </c>
      <c r="K38" s="24">
        <v>0</v>
      </c>
      <c r="L38" s="284">
        <f t="shared" si="3"/>
        <v>0</v>
      </c>
    </row>
    <row r="39" spans="1:12" s="1" customFormat="1" ht="12.75">
      <c r="A39" s="34" t="s">
        <v>448</v>
      </c>
      <c r="B39" s="3"/>
      <c r="C39" s="21" t="s">
        <v>481</v>
      </c>
      <c r="D39" s="21" t="s">
        <v>452</v>
      </c>
      <c r="E39" s="21"/>
      <c r="F39" s="21" t="s">
        <v>480</v>
      </c>
      <c r="G39" s="21" t="s">
        <v>670</v>
      </c>
      <c r="H39" s="294">
        <f>SUM(H40:H49)</f>
        <v>410</v>
      </c>
      <c r="I39" s="294">
        <f>SUM(I40:I49)</f>
        <v>410</v>
      </c>
      <c r="J39" s="294">
        <f>SUM(J40:J49)</f>
        <v>410</v>
      </c>
      <c r="K39" s="294">
        <f>SUM(K40:K49)</f>
        <v>0</v>
      </c>
      <c r="L39" s="285">
        <f t="shared" si="3"/>
        <v>0</v>
      </c>
    </row>
    <row r="40" spans="1:12" ht="12.75">
      <c r="A40" s="30"/>
      <c r="B40" s="4"/>
      <c r="C40" s="4" t="s">
        <v>481</v>
      </c>
      <c r="D40" s="4" t="s">
        <v>452</v>
      </c>
      <c r="E40" s="4" t="s">
        <v>453</v>
      </c>
      <c r="F40" s="4" t="s">
        <v>480</v>
      </c>
      <c r="G40" s="4" t="s">
        <v>358</v>
      </c>
      <c r="H40" s="24">
        <v>200</v>
      </c>
      <c r="I40" s="24">
        <v>200</v>
      </c>
      <c r="J40" s="24">
        <v>200</v>
      </c>
      <c r="K40" s="24">
        <v>0</v>
      </c>
      <c r="L40" s="284"/>
    </row>
    <row r="41" spans="1:12" ht="12.75">
      <c r="A41" s="30" t="s">
        <v>448</v>
      </c>
      <c r="B41" s="4" t="s">
        <v>448</v>
      </c>
      <c r="C41" s="4" t="s">
        <v>481</v>
      </c>
      <c r="D41" s="4" t="s">
        <v>452</v>
      </c>
      <c r="E41" s="4" t="s">
        <v>455</v>
      </c>
      <c r="F41" s="4" t="s">
        <v>480</v>
      </c>
      <c r="G41" s="4" t="s">
        <v>438</v>
      </c>
      <c r="H41" s="24">
        <v>20</v>
      </c>
      <c r="I41" s="24">
        <v>20</v>
      </c>
      <c r="J41" s="24">
        <v>20</v>
      </c>
      <c r="K41" s="24">
        <v>0</v>
      </c>
      <c r="L41" s="284"/>
    </row>
    <row r="42" spans="1:12" ht="12.75">
      <c r="A42" s="30"/>
      <c r="B42" s="4"/>
      <c r="C42" s="4" t="s">
        <v>481</v>
      </c>
      <c r="D42" s="4" t="s">
        <v>452</v>
      </c>
      <c r="E42" s="4" t="s">
        <v>456</v>
      </c>
      <c r="F42" s="4" t="s">
        <v>480</v>
      </c>
      <c r="G42" s="4" t="s">
        <v>54</v>
      </c>
      <c r="H42" s="24">
        <v>3</v>
      </c>
      <c r="I42" s="24">
        <v>3</v>
      </c>
      <c r="J42" s="24">
        <v>3</v>
      </c>
      <c r="K42" s="24">
        <v>0</v>
      </c>
      <c r="L42" s="284"/>
    </row>
    <row r="43" spans="1:12" ht="12.75">
      <c r="A43" s="30" t="s">
        <v>448</v>
      </c>
      <c r="B43" s="4" t="s">
        <v>448</v>
      </c>
      <c r="C43" s="4" t="s">
        <v>481</v>
      </c>
      <c r="D43" s="4" t="s">
        <v>452</v>
      </c>
      <c r="E43" s="4" t="s">
        <v>457</v>
      </c>
      <c r="F43" s="4" t="s">
        <v>480</v>
      </c>
      <c r="G43" s="4" t="s">
        <v>55</v>
      </c>
      <c r="H43" s="24">
        <v>28</v>
      </c>
      <c r="I43" s="24">
        <v>28</v>
      </c>
      <c r="J43" s="24">
        <v>28</v>
      </c>
      <c r="K43" s="24">
        <v>0</v>
      </c>
      <c r="L43" s="284"/>
    </row>
    <row r="44" spans="1:12" ht="12.75">
      <c r="A44" s="30" t="s">
        <v>448</v>
      </c>
      <c r="B44" s="4" t="s">
        <v>448</v>
      </c>
      <c r="C44" s="4" t="s">
        <v>481</v>
      </c>
      <c r="D44" s="4" t="s">
        <v>452</v>
      </c>
      <c r="E44" s="4" t="s">
        <v>458</v>
      </c>
      <c r="F44" s="4" t="s">
        <v>480</v>
      </c>
      <c r="G44" s="4" t="s">
        <v>56</v>
      </c>
      <c r="H44" s="24">
        <v>2</v>
      </c>
      <c r="I44" s="24">
        <v>2</v>
      </c>
      <c r="J44" s="24">
        <v>2</v>
      </c>
      <c r="K44" s="24">
        <v>0</v>
      </c>
      <c r="L44" s="284"/>
    </row>
    <row r="45" spans="1:12" ht="12.75">
      <c r="A45" s="30"/>
      <c r="B45" s="4"/>
      <c r="C45" s="4" t="s">
        <v>481</v>
      </c>
      <c r="D45" s="4" t="s">
        <v>452</v>
      </c>
      <c r="E45" s="4" t="s">
        <v>459</v>
      </c>
      <c r="F45" s="4" t="s">
        <v>480</v>
      </c>
      <c r="G45" s="4" t="s">
        <v>57</v>
      </c>
      <c r="H45" s="24">
        <v>6</v>
      </c>
      <c r="I45" s="24">
        <v>6</v>
      </c>
      <c r="J45" s="24">
        <v>6</v>
      </c>
      <c r="K45" s="24">
        <v>0</v>
      </c>
      <c r="L45" s="284"/>
    </row>
    <row r="46" spans="1:12" ht="12.75">
      <c r="A46" s="30"/>
      <c r="B46" s="4"/>
      <c r="C46" s="4" t="s">
        <v>481</v>
      </c>
      <c r="D46" s="4" t="s">
        <v>452</v>
      </c>
      <c r="E46" s="4" t="s">
        <v>460</v>
      </c>
      <c r="F46" s="4" t="s">
        <v>480</v>
      </c>
      <c r="G46" s="4" t="s">
        <v>58</v>
      </c>
      <c r="H46" s="24">
        <v>2</v>
      </c>
      <c r="I46" s="24">
        <v>2</v>
      </c>
      <c r="J46" s="24">
        <v>2</v>
      </c>
      <c r="K46" s="24">
        <v>0</v>
      </c>
      <c r="L46" s="284"/>
    </row>
    <row r="47" spans="1:12" ht="12.75">
      <c r="A47" s="30"/>
      <c r="B47" s="4"/>
      <c r="C47" s="4" t="s">
        <v>481</v>
      </c>
      <c r="D47" s="4" t="s">
        <v>452</v>
      </c>
      <c r="E47" s="4" t="s">
        <v>461</v>
      </c>
      <c r="F47" s="4" t="s">
        <v>480</v>
      </c>
      <c r="G47" s="4" t="s">
        <v>59</v>
      </c>
      <c r="H47" s="24">
        <v>10</v>
      </c>
      <c r="I47" s="24">
        <v>10</v>
      </c>
      <c r="J47" s="24">
        <v>10</v>
      </c>
      <c r="K47" s="24">
        <v>0</v>
      </c>
      <c r="L47" s="284"/>
    </row>
    <row r="48" spans="1:12" ht="12.75">
      <c r="A48" s="30"/>
      <c r="B48" s="4"/>
      <c r="C48" s="4" t="s">
        <v>481</v>
      </c>
      <c r="D48" s="4" t="s">
        <v>452</v>
      </c>
      <c r="E48" s="4" t="s">
        <v>478</v>
      </c>
      <c r="F48" s="4" t="s">
        <v>480</v>
      </c>
      <c r="G48" s="4" t="s">
        <v>80</v>
      </c>
      <c r="H48" s="24">
        <v>5</v>
      </c>
      <c r="I48" s="24">
        <v>5</v>
      </c>
      <c r="J48" s="24">
        <v>5</v>
      </c>
      <c r="K48" s="24">
        <v>0</v>
      </c>
      <c r="L48" s="284"/>
    </row>
    <row r="49" spans="1:12" ht="12.75">
      <c r="A49" s="30"/>
      <c r="B49" s="4"/>
      <c r="C49" s="4" t="s">
        <v>481</v>
      </c>
      <c r="D49" s="4" t="s">
        <v>452</v>
      </c>
      <c r="E49" s="4" t="s">
        <v>461</v>
      </c>
      <c r="F49" s="4" t="s">
        <v>480</v>
      </c>
      <c r="G49" s="4" t="s">
        <v>38</v>
      </c>
      <c r="H49" s="24">
        <v>134</v>
      </c>
      <c r="I49" s="24">
        <v>134</v>
      </c>
      <c r="J49" s="24">
        <v>134</v>
      </c>
      <c r="K49" s="24">
        <v>0</v>
      </c>
      <c r="L49" s="284"/>
    </row>
    <row r="50" spans="1:12" s="1" customFormat="1" ht="12.75">
      <c r="A50" s="34"/>
      <c r="B50" s="3"/>
      <c r="C50" s="21" t="s">
        <v>703</v>
      </c>
      <c r="D50" s="21" t="s">
        <v>742</v>
      </c>
      <c r="E50" s="21"/>
      <c r="F50" s="21" t="s">
        <v>454</v>
      </c>
      <c r="G50" s="21" t="s">
        <v>173</v>
      </c>
      <c r="H50" s="294">
        <f>SUM(H51:H56)</f>
        <v>883</v>
      </c>
      <c r="I50" s="294">
        <f>SUM(I51:I56)</f>
        <v>883</v>
      </c>
      <c r="J50" s="294">
        <f>SUM(J51:J56)</f>
        <v>883</v>
      </c>
      <c r="K50" s="294">
        <f>SUM(K51:K56)</f>
        <v>54</v>
      </c>
      <c r="L50" s="285">
        <f>K50/J50*100</f>
        <v>6.115515288788222</v>
      </c>
    </row>
    <row r="51" spans="1:12" s="1" customFormat="1" ht="12.75">
      <c r="A51" s="34"/>
      <c r="B51" s="3"/>
      <c r="C51" s="190" t="s">
        <v>703</v>
      </c>
      <c r="D51" s="190" t="s">
        <v>742</v>
      </c>
      <c r="E51" s="190" t="s">
        <v>458</v>
      </c>
      <c r="F51" s="190" t="s">
        <v>454</v>
      </c>
      <c r="G51" s="190" t="s">
        <v>81</v>
      </c>
      <c r="H51" s="193">
        <v>3</v>
      </c>
      <c r="I51" s="193">
        <v>3</v>
      </c>
      <c r="J51" s="193">
        <v>3</v>
      </c>
      <c r="K51" s="193">
        <v>0</v>
      </c>
      <c r="L51" s="283"/>
    </row>
    <row r="52" spans="1:12" s="1" customFormat="1" ht="12.75">
      <c r="A52" s="34"/>
      <c r="B52" s="3"/>
      <c r="C52" s="190" t="s">
        <v>703</v>
      </c>
      <c r="D52" s="190" t="s">
        <v>742</v>
      </c>
      <c r="E52" s="60" t="s">
        <v>462</v>
      </c>
      <c r="F52" s="60" t="s">
        <v>454</v>
      </c>
      <c r="G52" s="60" t="s">
        <v>82</v>
      </c>
      <c r="H52" s="61">
        <v>300</v>
      </c>
      <c r="I52" s="61">
        <v>300</v>
      </c>
      <c r="J52" s="61">
        <v>300</v>
      </c>
      <c r="K52" s="61">
        <v>0</v>
      </c>
      <c r="L52" s="287"/>
    </row>
    <row r="53" spans="1:12" s="1" customFormat="1" ht="12.75">
      <c r="A53" s="34"/>
      <c r="B53" s="3"/>
      <c r="C53" s="190" t="s">
        <v>703</v>
      </c>
      <c r="D53" s="190" t="s">
        <v>742</v>
      </c>
      <c r="E53" s="60" t="s">
        <v>465</v>
      </c>
      <c r="F53" s="60" t="s">
        <v>454</v>
      </c>
      <c r="G53" s="60" t="s">
        <v>83</v>
      </c>
      <c r="H53" s="61">
        <v>200</v>
      </c>
      <c r="I53" s="61">
        <v>200</v>
      </c>
      <c r="J53" s="61">
        <v>200</v>
      </c>
      <c r="K53" s="61">
        <v>0</v>
      </c>
      <c r="L53" s="287"/>
    </row>
    <row r="54" spans="1:12" s="1" customFormat="1" ht="12.75">
      <c r="A54" s="34"/>
      <c r="B54" s="3"/>
      <c r="C54" s="190" t="s">
        <v>703</v>
      </c>
      <c r="D54" s="190" t="s">
        <v>742</v>
      </c>
      <c r="E54" s="60" t="s">
        <v>439</v>
      </c>
      <c r="F54" s="60" t="s">
        <v>454</v>
      </c>
      <c r="G54" s="60" t="s">
        <v>555</v>
      </c>
      <c r="H54" s="61">
        <v>150</v>
      </c>
      <c r="I54" s="61">
        <v>150</v>
      </c>
      <c r="J54" s="61">
        <v>150</v>
      </c>
      <c r="K54" s="61">
        <v>54</v>
      </c>
      <c r="L54" s="287"/>
    </row>
    <row r="55" spans="1:12" s="1" customFormat="1" ht="12.75">
      <c r="A55" s="34"/>
      <c r="B55" s="3"/>
      <c r="C55" s="190" t="s">
        <v>703</v>
      </c>
      <c r="D55" s="190" t="s">
        <v>742</v>
      </c>
      <c r="E55" s="60" t="s">
        <v>470</v>
      </c>
      <c r="F55" s="60" t="s">
        <v>454</v>
      </c>
      <c r="G55" s="60" t="s">
        <v>85</v>
      </c>
      <c r="H55" s="61">
        <v>30</v>
      </c>
      <c r="I55" s="61">
        <v>30</v>
      </c>
      <c r="J55" s="61">
        <v>30</v>
      </c>
      <c r="K55" s="61">
        <v>0</v>
      </c>
      <c r="L55" s="287"/>
    </row>
    <row r="56" spans="1:12" s="1" customFormat="1" ht="12.75">
      <c r="A56" s="34"/>
      <c r="B56" s="3"/>
      <c r="C56" s="190" t="s">
        <v>703</v>
      </c>
      <c r="D56" s="190" t="s">
        <v>742</v>
      </c>
      <c r="E56" s="60" t="s">
        <v>476</v>
      </c>
      <c r="F56" s="60" t="s">
        <v>454</v>
      </c>
      <c r="G56" s="198" t="s">
        <v>78</v>
      </c>
      <c r="H56" s="61">
        <v>200</v>
      </c>
      <c r="I56" s="61">
        <v>200</v>
      </c>
      <c r="J56" s="61">
        <v>200</v>
      </c>
      <c r="K56" s="61">
        <v>0</v>
      </c>
      <c r="L56" s="287"/>
    </row>
    <row r="57" spans="1:12" s="1" customFormat="1" ht="30" customHeight="1">
      <c r="A57" s="34" t="s">
        <v>448</v>
      </c>
      <c r="B57" s="3"/>
      <c r="C57" s="21" t="s">
        <v>713</v>
      </c>
      <c r="D57" s="21" t="s">
        <v>714</v>
      </c>
      <c r="E57" s="21"/>
      <c r="F57" s="21"/>
      <c r="G57" s="62" t="s">
        <v>625</v>
      </c>
      <c r="H57" s="294">
        <f>SUM(H75:H76)</f>
        <v>2350</v>
      </c>
      <c r="I57" s="294">
        <f>SUM(I58:I76)</f>
        <v>2350</v>
      </c>
      <c r="J57" s="294">
        <f>SUM(J58:J76)</f>
        <v>2420</v>
      </c>
      <c r="K57" s="294">
        <f>SUM(K58:K76)</f>
        <v>1152.25</v>
      </c>
      <c r="L57" s="288">
        <f aca="true" t="shared" si="4" ref="L57:L76">K57/J57*100</f>
        <v>47.61363636363637</v>
      </c>
    </row>
    <row r="58" spans="1:12" s="1" customFormat="1" ht="12.75">
      <c r="A58" s="34"/>
      <c r="B58" s="3"/>
      <c r="C58" s="146" t="s">
        <v>713</v>
      </c>
      <c r="D58" s="4" t="s">
        <v>714</v>
      </c>
      <c r="E58" s="4" t="s">
        <v>453</v>
      </c>
      <c r="F58" s="4" t="s">
        <v>480</v>
      </c>
      <c r="G58" s="43" t="s">
        <v>626</v>
      </c>
      <c r="H58" s="147">
        <v>0</v>
      </c>
      <c r="I58" s="147">
        <v>461</v>
      </c>
      <c r="J58" s="147">
        <v>461</v>
      </c>
      <c r="K58" s="147">
        <v>460.87</v>
      </c>
      <c r="L58" s="289">
        <f t="shared" si="4"/>
        <v>99.97180043383948</v>
      </c>
    </row>
    <row r="59" spans="1:12" s="1" customFormat="1" ht="12.75">
      <c r="A59" s="34"/>
      <c r="B59" s="3"/>
      <c r="C59" s="146" t="s">
        <v>713</v>
      </c>
      <c r="D59" s="146" t="s">
        <v>714</v>
      </c>
      <c r="E59" s="4" t="s">
        <v>658</v>
      </c>
      <c r="F59" s="4" t="s">
        <v>480</v>
      </c>
      <c r="G59" s="43" t="s">
        <v>627</v>
      </c>
      <c r="H59" s="147">
        <v>0</v>
      </c>
      <c r="I59" s="147">
        <v>57</v>
      </c>
      <c r="J59" s="147">
        <v>57</v>
      </c>
      <c r="K59" s="147">
        <v>56.51</v>
      </c>
      <c r="L59" s="289">
        <f t="shared" si="4"/>
        <v>99.14035087719299</v>
      </c>
    </row>
    <row r="60" spans="1:12" s="1" customFormat="1" ht="12.75">
      <c r="A60" s="34"/>
      <c r="B60" s="3"/>
      <c r="C60" s="146" t="s">
        <v>713</v>
      </c>
      <c r="D60" s="146" t="s">
        <v>714</v>
      </c>
      <c r="E60" s="4" t="s">
        <v>455</v>
      </c>
      <c r="F60" s="4" t="s">
        <v>480</v>
      </c>
      <c r="G60" s="43" t="s">
        <v>628</v>
      </c>
      <c r="H60" s="147">
        <v>0</v>
      </c>
      <c r="I60" s="147">
        <v>32</v>
      </c>
      <c r="J60" s="147">
        <v>32</v>
      </c>
      <c r="K60" s="147">
        <v>31.94</v>
      </c>
      <c r="L60" s="289">
        <f t="shared" si="4"/>
        <v>99.8125</v>
      </c>
    </row>
    <row r="61" spans="1:12" s="1" customFormat="1" ht="15" customHeight="1">
      <c r="A61" s="34"/>
      <c r="B61" s="3"/>
      <c r="C61" s="146" t="s">
        <v>713</v>
      </c>
      <c r="D61" s="146" t="s">
        <v>714</v>
      </c>
      <c r="E61" s="4" t="s">
        <v>387</v>
      </c>
      <c r="F61" s="4" t="s">
        <v>480</v>
      </c>
      <c r="G61" s="43" t="s">
        <v>629</v>
      </c>
      <c r="H61" s="147">
        <v>0</v>
      </c>
      <c r="I61" s="147">
        <v>9</v>
      </c>
      <c r="J61" s="147">
        <v>14</v>
      </c>
      <c r="K61" s="147">
        <v>13.65</v>
      </c>
      <c r="L61" s="289">
        <f t="shared" si="4"/>
        <v>97.5</v>
      </c>
    </row>
    <row r="62" spans="1:12" s="1" customFormat="1" ht="15" customHeight="1">
      <c r="A62" s="34"/>
      <c r="B62" s="3"/>
      <c r="C62" s="146" t="s">
        <v>713</v>
      </c>
      <c r="D62" s="146" t="s">
        <v>714</v>
      </c>
      <c r="E62" s="4" t="s">
        <v>456</v>
      </c>
      <c r="F62" s="4" t="s">
        <v>480</v>
      </c>
      <c r="G62" s="43" t="s">
        <v>596</v>
      </c>
      <c r="H62" s="147">
        <v>0</v>
      </c>
      <c r="I62" s="147">
        <v>0</v>
      </c>
      <c r="J62" s="147">
        <v>72</v>
      </c>
      <c r="K62" s="147">
        <v>71.19</v>
      </c>
      <c r="L62" s="289">
        <f t="shared" si="4"/>
        <v>98.875</v>
      </c>
    </row>
    <row r="63" spans="1:12" s="1" customFormat="1" ht="15" customHeight="1">
      <c r="A63" s="34"/>
      <c r="B63" s="3"/>
      <c r="C63" s="146" t="s">
        <v>713</v>
      </c>
      <c r="D63" s="146" t="s">
        <v>714</v>
      </c>
      <c r="E63" s="4" t="s">
        <v>458</v>
      </c>
      <c r="F63" s="4" t="s">
        <v>480</v>
      </c>
      <c r="G63" s="43" t="s">
        <v>597</v>
      </c>
      <c r="H63" s="147">
        <v>0</v>
      </c>
      <c r="I63" s="147">
        <v>0</v>
      </c>
      <c r="J63" s="147">
        <v>5</v>
      </c>
      <c r="K63" s="147">
        <v>4.71</v>
      </c>
      <c r="L63" s="289">
        <f t="shared" si="4"/>
        <v>94.19999999999999</v>
      </c>
    </row>
    <row r="64" spans="1:12" s="1" customFormat="1" ht="15" customHeight="1">
      <c r="A64" s="34"/>
      <c r="B64" s="3"/>
      <c r="C64" s="146" t="s">
        <v>713</v>
      </c>
      <c r="D64" s="146" t="s">
        <v>714</v>
      </c>
      <c r="E64" s="4" t="s">
        <v>459</v>
      </c>
      <c r="F64" s="4" t="s">
        <v>480</v>
      </c>
      <c r="G64" s="43" t="s">
        <v>598</v>
      </c>
      <c r="H64" s="147">
        <v>0</v>
      </c>
      <c r="I64" s="147">
        <v>0</v>
      </c>
      <c r="J64" s="147">
        <v>18</v>
      </c>
      <c r="K64" s="147">
        <v>17.7</v>
      </c>
      <c r="L64" s="289">
        <f t="shared" si="4"/>
        <v>98.33333333333333</v>
      </c>
    </row>
    <row r="65" spans="1:12" s="1" customFormat="1" ht="15" customHeight="1">
      <c r="A65" s="34"/>
      <c r="B65" s="3"/>
      <c r="C65" s="146" t="s">
        <v>713</v>
      </c>
      <c r="D65" s="146" t="s">
        <v>714</v>
      </c>
      <c r="E65" s="4" t="s">
        <v>460</v>
      </c>
      <c r="F65" s="4" t="s">
        <v>480</v>
      </c>
      <c r="G65" s="43" t="s">
        <v>600</v>
      </c>
      <c r="H65" s="147">
        <v>0</v>
      </c>
      <c r="I65" s="147">
        <v>0</v>
      </c>
      <c r="J65" s="147">
        <v>4</v>
      </c>
      <c r="K65" s="147">
        <v>3.17</v>
      </c>
      <c r="L65" s="289">
        <f t="shared" si="4"/>
        <v>79.25</v>
      </c>
    </row>
    <row r="66" spans="1:12" s="1" customFormat="1" ht="15" customHeight="1">
      <c r="A66" s="34"/>
      <c r="B66" s="3"/>
      <c r="C66" s="146" t="s">
        <v>713</v>
      </c>
      <c r="D66" s="146" t="s">
        <v>714</v>
      </c>
      <c r="E66" s="4" t="s">
        <v>461</v>
      </c>
      <c r="F66" s="4" t="s">
        <v>480</v>
      </c>
      <c r="G66" s="43" t="s">
        <v>601</v>
      </c>
      <c r="H66" s="147">
        <v>0</v>
      </c>
      <c r="I66" s="147">
        <v>0</v>
      </c>
      <c r="J66" s="147">
        <v>29</v>
      </c>
      <c r="K66" s="147">
        <v>28.04</v>
      </c>
      <c r="L66" s="289">
        <f t="shared" si="4"/>
        <v>96.6896551724138</v>
      </c>
    </row>
    <row r="67" spans="1:12" s="1" customFormat="1" ht="15" customHeight="1">
      <c r="A67" s="34"/>
      <c r="B67" s="3"/>
      <c r="C67" s="146" t="s">
        <v>713</v>
      </c>
      <c r="D67" s="146" t="s">
        <v>714</v>
      </c>
      <c r="E67" s="4" t="s">
        <v>388</v>
      </c>
      <c r="F67" s="4" t="s">
        <v>480</v>
      </c>
      <c r="G67" s="43" t="s">
        <v>389</v>
      </c>
      <c r="H67" s="147">
        <v>0</v>
      </c>
      <c r="I67" s="147">
        <v>0</v>
      </c>
      <c r="J67" s="147">
        <v>3</v>
      </c>
      <c r="K67" s="147">
        <v>2.1</v>
      </c>
      <c r="L67" s="289">
        <f t="shared" si="4"/>
        <v>70</v>
      </c>
    </row>
    <row r="68" spans="1:12" s="1" customFormat="1" ht="15" customHeight="1">
      <c r="A68" s="34"/>
      <c r="B68" s="3"/>
      <c r="C68" s="146" t="s">
        <v>713</v>
      </c>
      <c r="D68" s="146" t="s">
        <v>714</v>
      </c>
      <c r="E68" s="4" t="s">
        <v>478</v>
      </c>
      <c r="F68" s="4" t="s">
        <v>480</v>
      </c>
      <c r="G68" s="43" t="s">
        <v>602</v>
      </c>
      <c r="H68" s="147">
        <v>0</v>
      </c>
      <c r="I68" s="147">
        <v>0</v>
      </c>
      <c r="J68" s="147">
        <v>18</v>
      </c>
      <c r="K68" s="147">
        <v>17.98</v>
      </c>
      <c r="L68" s="289">
        <f t="shared" si="4"/>
        <v>99.8888888888889</v>
      </c>
    </row>
    <row r="69" spans="1:12" s="1" customFormat="1" ht="15" customHeight="1">
      <c r="A69" s="34"/>
      <c r="B69" s="3"/>
      <c r="C69" s="146" t="s">
        <v>713</v>
      </c>
      <c r="D69" s="146" t="s">
        <v>714</v>
      </c>
      <c r="E69" s="4" t="s">
        <v>462</v>
      </c>
      <c r="F69" s="4" t="s">
        <v>480</v>
      </c>
      <c r="G69" s="43" t="s">
        <v>38</v>
      </c>
      <c r="H69" s="147">
        <v>0</v>
      </c>
      <c r="I69" s="147">
        <v>0</v>
      </c>
      <c r="J69" s="147">
        <v>26</v>
      </c>
      <c r="K69" s="147">
        <v>25.7</v>
      </c>
      <c r="L69" s="289">
        <f t="shared" si="4"/>
        <v>98.84615384615384</v>
      </c>
    </row>
    <row r="70" spans="1:12" s="1" customFormat="1" ht="15" customHeight="1">
      <c r="A70" s="34"/>
      <c r="B70" s="3"/>
      <c r="C70" s="146" t="s">
        <v>713</v>
      </c>
      <c r="D70" s="146" t="s">
        <v>714</v>
      </c>
      <c r="E70" s="4" t="s">
        <v>463</v>
      </c>
      <c r="F70" s="4" t="s">
        <v>480</v>
      </c>
      <c r="G70" s="43" t="s">
        <v>603</v>
      </c>
      <c r="H70" s="147">
        <v>0</v>
      </c>
      <c r="I70" s="147">
        <v>0</v>
      </c>
      <c r="J70" s="147">
        <v>1</v>
      </c>
      <c r="K70" s="147">
        <v>0.48</v>
      </c>
      <c r="L70" s="289">
        <f t="shared" si="4"/>
        <v>48</v>
      </c>
    </row>
    <row r="71" spans="1:12" s="1" customFormat="1" ht="15" customHeight="1">
      <c r="A71" s="34"/>
      <c r="B71" s="3"/>
      <c r="C71" s="146" t="s">
        <v>713</v>
      </c>
      <c r="D71" s="146" t="s">
        <v>714</v>
      </c>
      <c r="E71" s="4" t="s">
        <v>2</v>
      </c>
      <c r="F71" s="4" t="s">
        <v>480</v>
      </c>
      <c r="G71" s="43" t="s">
        <v>604</v>
      </c>
      <c r="H71" s="147">
        <v>0</v>
      </c>
      <c r="I71" s="147">
        <v>0</v>
      </c>
      <c r="J71" s="147">
        <v>1</v>
      </c>
      <c r="K71" s="147">
        <v>0.29</v>
      </c>
      <c r="L71" s="289">
        <f t="shared" si="4"/>
        <v>28.999999999999996</v>
      </c>
    </row>
    <row r="72" spans="1:12" s="1" customFormat="1" ht="15" customHeight="1">
      <c r="A72" s="34"/>
      <c r="B72" s="3"/>
      <c r="C72" s="146" t="s">
        <v>713</v>
      </c>
      <c r="D72" s="146" t="s">
        <v>714</v>
      </c>
      <c r="E72" s="4" t="s">
        <v>473</v>
      </c>
      <c r="F72" s="4" t="s">
        <v>480</v>
      </c>
      <c r="G72" s="43" t="s">
        <v>41</v>
      </c>
      <c r="H72" s="147">
        <v>0</v>
      </c>
      <c r="I72" s="147">
        <v>0</v>
      </c>
      <c r="J72" s="147">
        <v>31</v>
      </c>
      <c r="K72" s="147">
        <v>30.16</v>
      </c>
      <c r="L72" s="289">
        <f t="shared" si="4"/>
        <v>97.29032258064517</v>
      </c>
    </row>
    <row r="73" spans="1:12" s="1" customFormat="1" ht="15" customHeight="1">
      <c r="A73" s="34"/>
      <c r="B73" s="3"/>
      <c r="C73" s="146" t="s">
        <v>713</v>
      </c>
      <c r="D73" s="146" t="s">
        <v>714</v>
      </c>
      <c r="E73" s="4" t="s">
        <v>474</v>
      </c>
      <c r="F73" s="4" t="s">
        <v>480</v>
      </c>
      <c r="G73" s="43" t="s">
        <v>605</v>
      </c>
      <c r="H73" s="147">
        <v>0</v>
      </c>
      <c r="I73" s="147">
        <v>0</v>
      </c>
      <c r="J73" s="147">
        <v>6</v>
      </c>
      <c r="K73" s="147">
        <v>5.59</v>
      </c>
      <c r="L73" s="289">
        <f t="shared" si="4"/>
        <v>93.16666666666666</v>
      </c>
    </row>
    <row r="74" spans="1:12" s="1" customFormat="1" ht="15" customHeight="1">
      <c r="A74" s="34"/>
      <c r="B74" s="3"/>
      <c r="C74" s="146" t="s">
        <v>713</v>
      </c>
      <c r="D74" s="146" t="s">
        <v>714</v>
      </c>
      <c r="E74" s="4" t="s">
        <v>606</v>
      </c>
      <c r="F74" s="4" t="s">
        <v>480</v>
      </c>
      <c r="G74" s="43" t="s">
        <v>607</v>
      </c>
      <c r="H74" s="147">
        <v>0</v>
      </c>
      <c r="I74" s="147">
        <v>0</v>
      </c>
      <c r="J74" s="147">
        <v>3</v>
      </c>
      <c r="K74" s="147">
        <v>2.67</v>
      </c>
      <c r="L74" s="289">
        <f t="shared" si="4"/>
        <v>89</v>
      </c>
    </row>
    <row r="75" spans="1:12" s="1" customFormat="1" ht="12.75">
      <c r="A75" s="34"/>
      <c r="B75" s="3"/>
      <c r="C75" s="146" t="s">
        <v>713</v>
      </c>
      <c r="D75" s="146" t="s">
        <v>714</v>
      </c>
      <c r="E75" s="146" t="s">
        <v>715</v>
      </c>
      <c r="F75" s="4" t="s">
        <v>480</v>
      </c>
      <c r="G75" s="159" t="s">
        <v>344</v>
      </c>
      <c r="H75" s="147">
        <v>2300</v>
      </c>
      <c r="I75" s="147">
        <v>1741</v>
      </c>
      <c r="J75" s="147">
        <v>1519</v>
      </c>
      <c r="K75" s="147">
        <v>279</v>
      </c>
      <c r="L75" s="289">
        <f t="shared" si="4"/>
        <v>18.367346938775512</v>
      </c>
    </row>
    <row r="76" spans="1:12" ht="13.5" thickBot="1">
      <c r="A76" s="114"/>
      <c r="B76" s="115"/>
      <c r="C76" s="161" t="s">
        <v>713</v>
      </c>
      <c r="D76" s="41" t="s">
        <v>714</v>
      </c>
      <c r="E76" s="237">
        <v>632003</v>
      </c>
      <c r="F76" s="237">
        <v>41</v>
      </c>
      <c r="G76" s="163" t="s">
        <v>345</v>
      </c>
      <c r="H76" s="162">
        <v>50</v>
      </c>
      <c r="I76" s="162">
        <v>50</v>
      </c>
      <c r="J76" s="162">
        <v>120</v>
      </c>
      <c r="K76" s="164">
        <v>100.5</v>
      </c>
      <c r="L76" s="290">
        <f t="shared" si="4"/>
        <v>83.75</v>
      </c>
    </row>
    <row r="77" spans="1:12" ht="12.75">
      <c r="A77" s="215"/>
      <c r="B77" s="215"/>
      <c r="C77" s="83"/>
      <c r="D77" s="185"/>
      <c r="E77" s="216"/>
      <c r="F77" s="216"/>
      <c r="G77" s="217"/>
      <c r="H77" s="216"/>
      <c r="I77" s="216"/>
      <c r="J77" s="216"/>
      <c r="K77" s="218"/>
      <c r="L77" s="215"/>
    </row>
    <row r="78" spans="1:12" ht="12.75">
      <c r="A78" s="215"/>
      <c r="B78" s="215"/>
      <c r="C78" s="83"/>
      <c r="D78" s="185"/>
      <c r="E78" s="216"/>
      <c r="F78" s="216"/>
      <c r="G78" s="217"/>
      <c r="H78" s="216"/>
      <c r="I78" s="216"/>
      <c r="J78" s="216"/>
      <c r="K78" s="218"/>
      <c r="L78" s="215"/>
    </row>
    <row r="79" spans="1:12" ht="12.75">
      <c r="A79" s="215"/>
      <c r="B79" s="215"/>
      <c r="C79" s="83"/>
      <c r="D79" s="185"/>
      <c r="E79" s="216"/>
      <c r="F79" s="216"/>
      <c r="G79" s="217"/>
      <c r="H79" s="216"/>
      <c r="I79" s="216"/>
      <c r="J79" s="216"/>
      <c r="K79" s="218"/>
      <c r="L79" s="215"/>
    </row>
    <row r="80" spans="1:12" ht="12.75">
      <c r="A80" s="215"/>
      <c r="B80" s="215"/>
      <c r="C80" s="83"/>
      <c r="D80" s="185"/>
      <c r="E80" s="216"/>
      <c r="F80" s="216"/>
      <c r="G80" s="217"/>
      <c r="H80" s="216"/>
      <c r="I80" s="216"/>
      <c r="J80" s="216"/>
      <c r="K80" s="218"/>
      <c r="L80" s="215"/>
    </row>
    <row r="81" spans="1:12" ht="12.75">
      <c r="A81" s="215"/>
      <c r="B81" s="215"/>
      <c r="C81" s="83"/>
      <c r="D81" s="185"/>
      <c r="E81" s="216"/>
      <c r="F81" s="216"/>
      <c r="G81" s="217"/>
      <c r="H81" s="216"/>
      <c r="I81" s="216"/>
      <c r="J81" s="216"/>
      <c r="K81" s="218"/>
      <c r="L81" s="215"/>
    </row>
    <row r="82" spans="1:12" ht="12.75">
      <c r="A82" s="215"/>
      <c r="B82" s="215"/>
      <c r="C82" s="83"/>
      <c r="D82" s="185"/>
      <c r="E82" s="216"/>
      <c r="F82" s="216"/>
      <c r="G82" s="217"/>
      <c r="H82" s="216"/>
      <c r="I82" s="216"/>
      <c r="J82" s="216"/>
      <c r="K82" s="218"/>
      <c r="L82" s="215"/>
    </row>
    <row r="83" spans="1:12" ht="12.75">
      <c r="A83" s="215"/>
      <c r="B83" s="215"/>
      <c r="C83" s="83"/>
      <c r="D83" s="185"/>
      <c r="E83" s="216"/>
      <c r="F83" s="216"/>
      <c r="G83" s="217"/>
      <c r="H83" s="216"/>
      <c r="I83" s="216"/>
      <c r="J83" s="216"/>
      <c r="K83" s="218"/>
      <c r="L83" s="215"/>
    </row>
    <row r="84" spans="1:12" ht="12.75">
      <c r="A84" s="215"/>
      <c r="B84" s="215"/>
      <c r="C84" s="83"/>
      <c r="D84" s="185"/>
      <c r="E84" s="216"/>
      <c r="F84" s="216"/>
      <c r="G84" s="217"/>
      <c r="H84" s="216"/>
      <c r="I84" s="216"/>
      <c r="J84" s="216"/>
      <c r="K84" s="218"/>
      <c r="L84" s="215"/>
    </row>
    <row r="85" spans="1:12" ht="12.75">
      <c r="A85" s="215"/>
      <c r="B85" s="215"/>
      <c r="C85" s="83"/>
      <c r="D85" s="185"/>
      <c r="E85" s="216"/>
      <c r="F85" s="216"/>
      <c r="G85" s="217"/>
      <c r="H85" s="216"/>
      <c r="I85" s="216"/>
      <c r="J85" s="216"/>
      <c r="K85" s="218"/>
      <c r="L85" s="215"/>
    </row>
    <row r="86" spans="1:12" ht="12.75">
      <c r="A86" s="215"/>
      <c r="B86" s="215"/>
      <c r="C86" s="83"/>
      <c r="D86" s="185"/>
      <c r="E86" s="216"/>
      <c r="F86" s="216"/>
      <c r="G86" s="217"/>
      <c r="H86" s="216"/>
      <c r="I86" s="216"/>
      <c r="J86" s="216"/>
      <c r="K86" s="218"/>
      <c r="L86" s="215"/>
    </row>
    <row r="87" spans="1:12" ht="12.75">
      <c r="A87" s="215"/>
      <c r="B87" s="215"/>
      <c r="C87" s="83"/>
      <c r="D87" s="185"/>
      <c r="E87" s="216"/>
      <c r="F87" s="216"/>
      <c r="G87" s="217"/>
      <c r="H87" s="216"/>
      <c r="I87" s="216"/>
      <c r="J87" s="216"/>
      <c r="K87" s="218"/>
      <c r="L87" s="215"/>
    </row>
    <row r="88" spans="1:12" ht="12.75">
      <c r="A88" s="215"/>
      <c r="B88" s="215"/>
      <c r="C88" s="83"/>
      <c r="D88" s="185"/>
      <c r="E88" s="216"/>
      <c r="F88" s="216"/>
      <c r="G88" s="217"/>
      <c r="H88" s="216"/>
      <c r="I88" s="216"/>
      <c r="J88" s="216"/>
      <c r="K88" s="218"/>
      <c r="L88" s="215"/>
    </row>
    <row r="89" spans="1:12" ht="12.75">
      <c r="A89" s="215"/>
      <c r="B89" s="215"/>
      <c r="C89" s="83"/>
      <c r="D89" s="185"/>
      <c r="E89" s="216"/>
      <c r="F89" s="216"/>
      <c r="G89" s="217"/>
      <c r="H89" s="216"/>
      <c r="I89" s="216"/>
      <c r="J89" s="216"/>
      <c r="K89" s="218"/>
      <c r="L89" s="215"/>
    </row>
    <row r="90" spans="1:12" ht="12.75">
      <c r="A90" s="215"/>
      <c r="B90" s="215"/>
      <c r="C90" s="83"/>
      <c r="D90" s="185"/>
      <c r="E90" s="216"/>
      <c r="F90" s="216"/>
      <c r="G90" s="217"/>
      <c r="H90" s="216"/>
      <c r="I90" s="216"/>
      <c r="J90" s="216"/>
      <c r="K90" s="218"/>
      <c r="L90" s="215"/>
    </row>
    <row r="91" spans="1:12" ht="12.75">
      <c r="A91" s="215"/>
      <c r="B91" s="215"/>
      <c r="C91" s="83"/>
      <c r="D91" s="185"/>
      <c r="E91" s="216"/>
      <c r="F91" s="216"/>
      <c r="G91" s="217"/>
      <c r="H91" s="216"/>
      <c r="I91" s="216"/>
      <c r="J91" s="216"/>
      <c r="K91" s="218"/>
      <c r="L91" s="215"/>
    </row>
    <row r="92" spans="1:12" ht="12.75">
      <c r="A92" s="215"/>
      <c r="B92" s="215"/>
      <c r="C92" s="83"/>
      <c r="D92" s="185"/>
      <c r="E92" s="216"/>
      <c r="F92" s="216"/>
      <c r="G92" s="217"/>
      <c r="H92" s="216"/>
      <c r="I92" s="216"/>
      <c r="J92" s="216"/>
      <c r="K92" s="218"/>
      <c r="L92" s="215"/>
    </row>
    <row r="93" spans="1:12" ht="12.75">
      <c r="A93" s="215"/>
      <c r="B93" s="215"/>
      <c r="C93" s="83"/>
      <c r="D93" s="185"/>
      <c r="E93" s="216"/>
      <c r="F93" s="216"/>
      <c r="G93" s="217"/>
      <c r="H93" s="216"/>
      <c r="I93" s="216"/>
      <c r="J93" s="216"/>
      <c r="K93" s="218"/>
      <c r="L93" s="215"/>
    </row>
    <row r="94" spans="1:12" ht="12.75">
      <c r="A94" s="215"/>
      <c r="B94" s="215"/>
      <c r="C94" s="83"/>
      <c r="D94" s="185"/>
      <c r="E94" s="216"/>
      <c r="F94" s="216"/>
      <c r="G94" s="217"/>
      <c r="H94" s="216"/>
      <c r="I94" s="216"/>
      <c r="J94" s="216"/>
      <c r="K94" s="218"/>
      <c r="L94" s="215"/>
    </row>
    <row r="95" spans="1:12" ht="12.75">
      <c r="A95" s="215"/>
      <c r="B95" s="215"/>
      <c r="C95" s="83"/>
      <c r="D95" s="185"/>
      <c r="E95" s="216"/>
      <c r="F95" s="216"/>
      <c r="G95" s="217"/>
      <c r="H95" s="216"/>
      <c r="I95" s="216"/>
      <c r="J95" s="216"/>
      <c r="K95" s="218"/>
      <c r="L95" s="215"/>
    </row>
    <row r="96" spans="1:12" ht="12.75">
      <c r="A96" s="215"/>
      <c r="B96" s="215"/>
      <c r="C96" s="83"/>
      <c r="D96" s="185"/>
      <c r="E96" s="216"/>
      <c r="F96" s="216"/>
      <c r="G96" s="217"/>
      <c r="H96" s="216"/>
      <c r="I96" s="216"/>
      <c r="J96" s="216"/>
      <c r="K96" s="218"/>
      <c r="L96" s="215"/>
    </row>
    <row r="97" spans="1:12" ht="12.75">
      <c r="A97" s="215"/>
      <c r="B97" s="215"/>
      <c r="C97" s="83"/>
      <c r="D97" s="185"/>
      <c r="E97" s="216"/>
      <c r="F97" s="216"/>
      <c r="G97" s="217"/>
      <c r="H97" s="216"/>
      <c r="I97" s="216"/>
      <c r="J97" s="216"/>
      <c r="K97" s="218"/>
      <c r="L97" s="215"/>
    </row>
    <row r="98" spans="1:12" ht="12.75">
      <c r="A98" s="215"/>
      <c r="B98" s="215"/>
      <c r="C98" s="83"/>
      <c r="D98" s="185"/>
      <c r="E98" s="216"/>
      <c r="F98" s="216"/>
      <c r="G98" s="217"/>
      <c r="H98" s="216"/>
      <c r="I98" s="216"/>
      <c r="J98" s="216"/>
      <c r="K98" s="218"/>
      <c r="L98" s="215"/>
    </row>
    <row r="99" spans="1:12" ht="12.75">
      <c r="A99" s="215"/>
      <c r="B99" s="215"/>
      <c r="C99" s="83"/>
      <c r="D99" s="185"/>
      <c r="E99" s="216"/>
      <c r="F99" s="216"/>
      <c r="G99" s="217"/>
      <c r="H99" s="216"/>
      <c r="I99" s="216"/>
      <c r="J99" s="216"/>
      <c r="K99" s="218"/>
      <c r="L99" s="215"/>
    </row>
    <row r="100" spans="1:12" ht="12.75">
      <c r="A100" s="215"/>
      <c r="B100" s="215"/>
      <c r="C100" s="83"/>
      <c r="D100" s="185"/>
      <c r="E100" s="216"/>
      <c r="F100" s="216"/>
      <c r="G100" s="217"/>
      <c r="H100" s="216"/>
      <c r="I100" s="216"/>
      <c r="J100" s="216"/>
      <c r="K100" s="218"/>
      <c r="L100" s="215"/>
    </row>
    <row r="101" spans="1:12" ht="12.75">
      <c r="A101" s="215"/>
      <c r="B101" s="215"/>
      <c r="C101" s="83"/>
      <c r="D101" s="185"/>
      <c r="E101" s="216"/>
      <c r="F101" s="216"/>
      <c r="G101" s="217"/>
      <c r="H101" s="216"/>
      <c r="I101" s="216"/>
      <c r="J101" s="216"/>
      <c r="K101" s="218"/>
      <c r="L101" s="215"/>
    </row>
    <row r="102" spans="1:12" ht="12.75">
      <c r="A102" s="215"/>
      <c r="B102" s="215"/>
      <c r="C102" s="83"/>
      <c r="D102" s="185"/>
      <c r="E102" s="216"/>
      <c r="F102" s="216"/>
      <c r="G102" s="217"/>
      <c r="H102" s="216"/>
      <c r="I102" s="216"/>
      <c r="J102" s="216"/>
      <c r="K102" s="218"/>
      <c r="L102" s="215"/>
    </row>
    <row r="103" spans="1:12" ht="12.75">
      <c r="A103" s="215"/>
      <c r="B103" s="215"/>
      <c r="C103" s="83"/>
      <c r="D103" s="185"/>
      <c r="E103" s="216"/>
      <c r="F103" s="216"/>
      <c r="G103" s="217"/>
      <c r="H103" s="216"/>
      <c r="I103" s="216"/>
      <c r="J103" s="216"/>
      <c r="K103" s="218"/>
      <c r="L103" s="215"/>
    </row>
    <row r="104" spans="1:12" ht="12.75">
      <c r="A104" s="215"/>
      <c r="B104" s="215"/>
      <c r="C104" s="83"/>
      <c r="D104" s="185"/>
      <c r="E104" s="216"/>
      <c r="F104" s="216"/>
      <c r="G104" s="217"/>
      <c r="H104" s="216"/>
      <c r="I104" s="216"/>
      <c r="J104" s="216"/>
      <c r="K104" s="218"/>
      <c r="L104" s="215"/>
    </row>
    <row r="105" spans="1:12" ht="12.75">
      <c r="A105" s="215"/>
      <c r="B105" s="215"/>
      <c r="C105" s="83"/>
      <c r="D105" s="185"/>
      <c r="E105" s="216"/>
      <c r="F105" s="216"/>
      <c r="G105" s="217"/>
      <c r="H105" s="216"/>
      <c r="I105" s="216"/>
      <c r="J105" s="216"/>
      <c r="K105" s="218"/>
      <c r="L105" s="215"/>
    </row>
    <row r="106" spans="1:12" ht="12.75">
      <c r="A106" s="215"/>
      <c r="B106" s="215"/>
      <c r="C106" s="83"/>
      <c r="D106" s="185"/>
      <c r="E106" s="216"/>
      <c r="F106" s="216"/>
      <c r="G106" s="217"/>
      <c r="H106" s="216"/>
      <c r="I106" s="216"/>
      <c r="J106" s="216"/>
      <c r="K106" s="218"/>
      <c r="L106" s="215"/>
    </row>
    <row r="107" spans="1:12" ht="12.75">
      <c r="A107" s="215"/>
      <c r="B107" s="215"/>
      <c r="C107" s="83"/>
      <c r="D107" s="185"/>
      <c r="E107" s="216"/>
      <c r="F107" s="216"/>
      <c r="G107" s="217"/>
      <c r="H107" s="216"/>
      <c r="I107" s="216"/>
      <c r="J107" s="216"/>
      <c r="K107" s="218"/>
      <c r="L107" s="215"/>
    </row>
    <row r="108" spans="1:12" ht="12.75">
      <c r="A108" s="215"/>
      <c r="B108" s="215"/>
      <c r="C108" s="83"/>
      <c r="D108" s="185"/>
      <c r="E108" s="216"/>
      <c r="F108" s="216"/>
      <c r="G108" s="217"/>
      <c r="H108" s="216"/>
      <c r="I108" s="216"/>
      <c r="J108" s="216"/>
      <c r="K108" s="218"/>
      <c r="L108" s="215"/>
    </row>
    <row r="109" spans="1:12" ht="12.75">
      <c r="A109" s="215"/>
      <c r="B109" s="215"/>
      <c r="C109" s="83"/>
      <c r="D109" s="185"/>
      <c r="E109" s="216"/>
      <c r="F109" s="216"/>
      <c r="G109" s="217"/>
      <c r="H109" s="216"/>
      <c r="I109" s="216"/>
      <c r="J109" s="216"/>
      <c r="K109" s="218"/>
      <c r="L109" s="215"/>
    </row>
    <row r="110" spans="1:12" ht="12.75">
      <c r="A110" s="215"/>
      <c r="B110" s="215"/>
      <c r="C110" s="83"/>
      <c r="D110" s="185"/>
      <c r="E110" s="216"/>
      <c r="F110" s="216"/>
      <c r="G110" s="217"/>
      <c r="H110" s="216"/>
      <c r="I110" s="216"/>
      <c r="J110" s="216"/>
      <c r="K110" s="218"/>
      <c r="L110" s="215"/>
    </row>
    <row r="111" spans="1:12" ht="12.75">
      <c r="A111" s="215"/>
      <c r="B111" s="215"/>
      <c r="C111" s="83"/>
      <c r="D111" s="185"/>
      <c r="E111" s="216"/>
      <c r="F111" s="216"/>
      <c r="G111" s="217"/>
      <c r="H111" s="216"/>
      <c r="I111" s="216"/>
      <c r="J111" s="216"/>
      <c r="K111" s="218"/>
      <c r="L111" s="215"/>
    </row>
    <row r="112" spans="1:12" ht="12.75">
      <c r="A112" s="215"/>
      <c r="B112" s="215"/>
      <c r="C112" s="83"/>
      <c r="D112" s="185"/>
      <c r="E112" s="216"/>
      <c r="F112" s="216"/>
      <c r="G112" s="217"/>
      <c r="H112" s="216"/>
      <c r="I112" s="216"/>
      <c r="J112" s="216"/>
      <c r="K112" s="218"/>
      <c r="L112" s="215"/>
    </row>
    <row r="113" spans="1:12" ht="12.75">
      <c r="A113" s="215"/>
      <c r="B113" s="215"/>
      <c r="C113" s="83"/>
      <c r="D113" s="185"/>
      <c r="E113" s="216"/>
      <c r="F113" s="216"/>
      <c r="G113" s="217"/>
      <c r="H113" s="216"/>
      <c r="I113" s="216"/>
      <c r="J113" s="216"/>
      <c r="K113" s="218"/>
      <c r="L113" s="215"/>
    </row>
    <row r="114" spans="1:12" ht="12.75">
      <c r="A114" s="215"/>
      <c r="B114" s="215"/>
      <c r="C114" s="83"/>
      <c r="D114" s="185"/>
      <c r="E114" s="216"/>
      <c r="F114" s="216"/>
      <c r="G114" s="217"/>
      <c r="H114" s="216"/>
      <c r="I114" s="216"/>
      <c r="J114" s="216"/>
      <c r="K114" s="218"/>
      <c r="L114" s="215"/>
    </row>
    <row r="115" spans="1:7" ht="12.75">
      <c r="A115" s="118" t="s">
        <v>210</v>
      </c>
      <c r="B115" s="118" t="s">
        <v>229</v>
      </c>
      <c r="C115" s="117"/>
      <c r="D115" s="117"/>
      <c r="E115" s="117"/>
      <c r="F115" s="117"/>
      <c r="G115" s="117"/>
    </row>
    <row r="116" spans="1:2" ht="12.75">
      <c r="A116" s="1" t="s">
        <v>212</v>
      </c>
      <c r="B116" s="1" t="s">
        <v>364</v>
      </c>
    </row>
    <row r="117" spans="1:2" ht="12.75">
      <c r="A117" s="1"/>
      <c r="B117" s="1" t="s">
        <v>230</v>
      </c>
    </row>
    <row r="118" spans="1:4" ht="13.5" thickBot="1">
      <c r="A118" s="1" t="s">
        <v>214</v>
      </c>
      <c r="D118" t="s">
        <v>231</v>
      </c>
    </row>
    <row r="119" spans="1:7" ht="26.25" thickBot="1">
      <c r="A119" s="391" t="s">
        <v>302</v>
      </c>
      <c r="B119" s="392"/>
      <c r="C119" s="127" t="s">
        <v>306</v>
      </c>
      <c r="D119" s="127" t="s">
        <v>303</v>
      </c>
      <c r="E119" s="128" t="s">
        <v>304</v>
      </c>
      <c r="F119" s="129" t="s">
        <v>305</v>
      </c>
      <c r="G119" s="130" t="s">
        <v>308</v>
      </c>
    </row>
    <row r="120" spans="1:7" ht="12.75">
      <c r="A120" s="391" t="s">
        <v>310</v>
      </c>
      <c r="B120" s="392"/>
      <c r="C120" s="131">
        <v>107</v>
      </c>
      <c r="D120" s="131">
        <v>110</v>
      </c>
      <c r="E120" s="131">
        <v>110</v>
      </c>
      <c r="F120" s="132">
        <v>110</v>
      </c>
      <c r="G120" s="133" t="s">
        <v>375</v>
      </c>
    </row>
    <row r="121" spans="1:7" ht="12.75">
      <c r="A121" s="393" t="s">
        <v>311</v>
      </c>
      <c r="B121" s="394"/>
      <c r="C121" s="20">
        <v>452</v>
      </c>
      <c r="D121" s="20">
        <v>450</v>
      </c>
      <c r="E121" s="20">
        <v>450</v>
      </c>
      <c r="F121" s="20">
        <v>450</v>
      </c>
      <c r="G121" s="134" t="s">
        <v>376</v>
      </c>
    </row>
    <row r="122" spans="1:7" ht="12.75">
      <c r="A122" s="393" t="s">
        <v>312</v>
      </c>
      <c r="B122" s="394"/>
      <c r="C122" s="20">
        <v>1</v>
      </c>
      <c r="D122" s="20">
        <v>1</v>
      </c>
      <c r="E122" s="20">
        <v>1</v>
      </c>
      <c r="F122" s="20">
        <v>1</v>
      </c>
      <c r="G122" s="134">
        <v>1</v>
      </c>
    </row>
    <row r="123" spans="1:7" ht="13.5" thickBot="1">
      <c r="A123" s="383" t="s">
        <v>313</v>
      </c>
      <c r="B123" s="384"/>
      <c r="C123" s="115">
        <v>7</v>
      </c>
      <c r="D123" s="115">
        <v>7</v>
      </c>
      <c r="E123" s="115">
        <v>7</v>
      </c>
      <c r="F123" s="115">
        <v>7</v>
      </c>
      <c r="G123" s="135">
        <v>3</v>
      </c>
    </row>
    <row r="124" ht="9" customHeight="1"/>
    <row r="125" spans="1:4" ht="13.5" thickBot="1">
      <c r="A125" s="1" t="s">
        <v>215</v>
      </c>
      <c r="D125" t="s">
        <v>232</v>
      </c>
    </row>
    <row r="126" spans="1:7" ht="25.5">
      <c r="A126" s="387" t="s">
        <v>302</v>
      </c>
      <c r="B126" s="388"/>
      <c r="C126" s="113" t="s">
        <v>306</v>
      </c>
      <c r="D126" s="113" t="s">
        <v>303</v>
      </c>
      <c r="E126" s="119" t="s">
        <v>304</v>
      </c>
      <c r="F126" s="121" t="s">
        <v>305</v>
      </c>
      <c r="G126" s="123" t="s">
        <v>308</v>
      </c>
    </row>
    <row r="127" spans="1:7" ht="26.25" thickBot="1">
      <c r="A127" s="389" t="s">
        <v>309</v>
      </c>
      <c r="B127" s="390"/>
      <c r="C127" s="136" t="s">
        <v>316</v>
      </c>
      <c r="D127" s="115" t="s">
        <v>377</v>
      </c>
      <c r="E127" s="115" t="s">
        <v>378</v>
      </c>
      <c r="F127" s="137" t="s">
        <v>379</v>
      </c>
      <c r="G127" s="124" t="s">
        <v>380</v>
      </c>
    </row>
    <row r="128" ht="9.75" customHeight="1"/>
    <row r="129" spans="1:4" ht="13.5" thickBot="1">
      <c r="A129" s="1" t="s">
        <v>233</v>
      </c>
      <c r="D129" t="s">
        <v>234</v>
      </c>
    </row>
    <row r="130" spans="1:7" ht="25.5">
      <c r="A130" s="381" t="s">
        <v>302</v>
      </c>
      <c r="B130" s="382"/>
      <c r="C130" s="113" t="s">
        <v>306</v>
      </c>
      <c r="D130" s="113" t="s">
        <v>303</v>
      </c>
      <c r="E130" s="119" t="s">
        <v>304</v>
      </c>
      <c r="F130" s="121" t="s">
        <v>305</v>
      </c>
      <c r="G130" s="123" t="s">
        <v>308</v>
      </c>
    </row>
    <row r="131" spans="1:7" ht="13.5" thickBot="1">
      <c r="A131" s="383"/>
      <c r="B131" s="384"/>
      <c r="C131" s="115">
        <v>214</v>
      </c>
      <c r="D131" s="115">
        <v>210</v>
      </c>
      <c r="E131" s="115">
        <v>210</v>
      </c>
      <c r="F131" s="122">
        <v>210</v>
      </c>
      <c r="G131" s="124" t="s">
        <v>349</v>
      </c>
    </row>
    <row r="132" ht="9" customHeight="1"/>
    <row r="133" spans="1:4" ht="13.5" thickBot="1">
      <c r="A133" s="1" t="s">
        <v>235</v>
      </c>
      <c r="D133" t="s">
        <v>236</v>
      </c>
    </row>
    <row r="134" spans="1:7" ht="25.5">
      <c r="A134" s="381" t="s">
        <v>302</v>
      </c>
      <c r="B134" s="382"/>
      <c r="C134" s="113" t="s">
        <v>306</v>
      </c>
      <c r="D134" s="113" t="s">
        <v>303</v>
      </c>
      <c r="E134" s="119" t="s">
        <v>304</v>
      </c>
      <c r="F134" s="121" t="s">
        <v>305</v>
      </c>
      <c r="G134" s="123" t="s">
        <v>308</v>
      </c>
    </row>
    <row r="135" spans="1:7" ht="13.5" thickBot="1">
      <c r="A135" s="383"/>
      <c r="B135" s="384"/>
      <c r="C135" s="115">
        <v>4</v>
      </c>
      <c r="D135" s="115">
        <v>4</v>
      </c>
      <c r="E135" s="115">
        <v>4</v>
      </c>
      <c r="F135" s="122">
        <v>4</v>
      </c>
      <c r="G135" s="124">
        <v>100</v>
      </c>
    </row>
  </sheetData>
  <sheetProtection/>
  <mergeCells count="9">
    <mergeCell ref="A119:B119"/>
    <mergeCell ref="A120:B120"/>
    <mergeCell ref="A121:B121"/>
    <mergeCell ref="A122:B122"/>
    <mergeCell ref="A134:B135"/>
    <mergeCell ref="A126:B126"/>
    <mergeCell ref="A127:B127"/>
    <mergeCell ref="A123:B123"/>
    <mergeCell ref="A130:B13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30.9.2011
VÝDAVKY - Program 3: Propagácia, marketing a služby občanom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7.375" style="0" customWidth="1"/>
    <col min="6" max="6" width="4.875" style="0" customWidth="1"/>
    <col min="7" max="7" width="42.875" style="0" bestFit="1" customWidth="1"/>
    <col min="8" max="8" width="9.625" style="0" customWidth="1"/>
    <col min="9" max="9" width="10.125" style="0" customWidth="1"/>
    <col min="10" max="10" width="8.875" style="0" customWidth="1"/>
    <col min="11" max="11" width="10.125" style="0" customWidth="1"/>
    <col min="12" max="12" width="7.75390625" style="0" customWidth="1"/>
  </cols>
  <sheetData>
    <row r="1" spans="1:12" s="1" customFormat="1" ht="36" customHeight="1">
      <c r="A1" s="26" t="s">
        <v>20</v>
      </c>
      <c r="B1" s="27" t="s">
        <v>19</v>
      </c>
      <c r="C1" s="27" t="s">
        <v>21</v>
      </c>
      <c r="D1" s="27" t="s">
        <v>22</v>
      </c>
      <c r="E1" s="27" t="s">
        <v>442</v>
      </c>
      <c r="F1" s="27" t="s">
        <v>443</v>
      </c>
      <c r="G1" s="27" t="s">
        <v>444</v>
      </c>
      <c r="H1" s="28" t="s">
        <v>445</v>
      </c>
      <c r="I1" s="228" t="s">
        <v>353</v>
      </c>
      <c r="J1" s="28" t="s">
        <v>446</v>
      </c>
      <c r="K1" s="28" t="s">
        <v>447</v>
      </c>
      <c r="L1" s="286" t="s">
        <v>23</v>
      </c>
    </row>
    <row r="2" spans="1:12" ht="12.75">
      <c r="A2" s="30" t="s">
        <v>449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96"/>
    </row>
    <row r="3" spans="1:12" s="52" customFormat="1" ht="18.75" customHeight="1">
      <c r="A3" s="49" t="s">
        <v>713</v>
      </c>
      <c r="B3" s="50" t="s">
        <v>448</v>
      </c>
      <c r="C3" s="50" t="s">
        <v>448</v>
      </c>
      <c r="D3" s="50" t="s">
        <v>448</v>
      </c>
      <c r="E3" s="50" t="s">
        <v>448</v>
      </c>
      <c r="F3" s="50" t="s">
        <v>448</v>
      </c>
      <c r="G3" s="50" t="s">
        <v>716</v>
      </c>
      <c r="H3" s="51">
        <f>H4+H16+H21</f>
        <v>30033</v>
      </c>
      <c r="I3" s="51">
        <f>I4+I16+I21</f>
        <v>30033</v>
      </c>
      <c r="J3" s="51">
        <f>J4+J16+J21</f>
        <v>30033</v>
      </c>
      <c r="K3" s="51">
        <f>K4+K16+K21</f>
        <v>18363.64</v>
      </c>
      <c r="L3" s="63">
        <f>K3/J3*100</f>
        <v>61.144873971964174</v>
      </c>
    </row>
    <row r="4" spans="1:12" s="18" customFormat="1" ht="12.75">
      <c r="A4" s="53" t="s">
        <v>448</v>
      </c>
      <c r="B4" s="21" t="s">
        <v>450</v>
      </c>
      <c r="C4" s="21" t="s">
        <v>448</v>
      </c>
      <c r="D4" s="21" t="s">
        <v>448</v>
      </c>
      <c r="E4" s="21"/>
      <c r="F4" s="21" t="s">
        <v>448</v>
      </c>
      <c r="G4" s="21" t="s">
        <v>717</v>
      </c>
      <c r="H4" s="22">
        <f>H5+H6+H14</f>
        <v>1353</v>
      </c>
      <c r="I4" s="22">
        <f>I5+I6+I14</f>
        <v>1353</v>
      </c>
      <c r="J4" s="22">
        <f>J5+J6+J14</f>
        <v>1353</v>
      </c>
      <c r="K4" s="22">
        <f>K5+K6+K14</f>
        <v>91.1</v>
      </c>
      <c r="L4" s="33">
        <f>K4/J4*100</f>
        <v>6.733185513673318</v>
      </c>
    </row>
    <row r="5" spans="1:12" s="18" customFormat="1" ht="12.75">
      <c r="A5" s="53"/>
      <c r="B5" s="54"/>
      <c r="C5" s="54"/>
      <c r="D5" s="54"/>
      <c r="E5" s="54" t="s">
        <v>458</v>
      </c>
      <c r="F5" s="54" t="s">
        <v>454</v>
      </c>
      <c r="G5" s="202" t="s">
        <v>32</v>
      </c>
      <c r="H5" s="204">
        <v>3</v>
      </c>
      <c r="I5" s="204">
        <v>3</v>
      </c>
      <c r="J5" s="204">
        <v>3</v>
      </c>
      <c r="K5" s="204">
        <v>0.6</v>
      </c>
      <c r="L5" s="192">
        <f>K5/J5*100</f>
        <v>20</v>
      </c>
    </row>
    <row r="6" spans="1:12" s="18" customFormat="1" ht="12.75">
      <c r="A6" s="53"/>
      <c r="B6" s="54"/>
      <c r="C6" s="54"/>
      <c r="D6" s="54"/>
      <c r="E6" s="54" t="s">
        <v>36</v>
      </c>
      <c r="F6" s="54"/>
      <c r="G6" s="195" t="s">
        <v>37</v>
      </c>
      <c r="H6" s="186">
        <f>SUM(H7:H13)</f>
        <v>1320</v>
      </c>
      <c r="I6" s="186">
        <f>SUM(I7:I13)</f>
        <v>1320</v>
      </c>
      <c r="J6" s="186">
        <f>SUM(J7:J13)</f>
        <v>1320</v>
      </c>
      <c r="K6" s="186">
        <f>SUM(K7:K13)</f>
        <v>82.5</v>
      </c>
      <c r="L6" s="234">
        <f>K6/J6*100</f>
        <v>6.25</v>
      </c>
    </row>
    <row r="7" spans="1:12" s="2" customFormat="1" ht="12.75">
      <c r="A7" s="30" t="s">
        <v>448</v>
      </c>
      <c r="B7" s="4" t="s">
        <v>448</v>
      </c>
      <c r="C7" s="4" t="s">
        <v>448</v>
      </c>
      <c r="D7" s="4" t="s">
        <v>718</v>
      </c>
      <c r="E7" s="4" t="s">
        <v>479</v>
      </c>
      <c r="F7" s="4" t="s">
        <v>454</v>
      </c>
      <c r="G7" s="4" t="s">
        <v>60</v>
      </c>
      <c r="H7" s="24">
        <v>70</v>
      </c>
      <c r="I7" s="24">
        <v>70</v>
      </c>
      <c r="J7" s="24">
        <v>70</v>
      </c>
      <c r="K7" s="24">
        <v>0</v>
      </c>
      <c r="L7" s="192">
        <f aca="true" t="shared" si="0" ref="L7:L13">K7/J7*100</f>
        <v>0</v>
      </c>
    </row>
    <row r="8" spans="1:12" s="2" customFormat="1" ht="12.75">
      <c r="A8" s="30" t="s">
        <v>448</v>
      </c>
      <c r="B8" s="4" t="s">
        <v>448</v>
      </c>
      <c r="C8" s="4" t="s">
        <v>448</v>
      </c>
      <c r="D8" s="4" t="s">
        <v>718</v>
      </c>
      <c r="E8" s="4" t="s">
        <v>462</v>
      </c>
      <c r="F8" s="4" t="s">
        <v>454</v>
      </c>
      <c r="G8" s="4" t="s">
        <v>82</v>
      </c>
      <c r="H8" s="24">
        <v>400</v>
      </c>
      <c r="I8" s="24">
        <v>400</v>
      </c>
      <c r="J8" s="24">
        <v>400</v>
      </c>
      <c r="K8" s="24">
        <v>0</v>
      </c>
      <c r="L8" s="192">
        <f t="shared" si="0"/>
        <v>0</v>
      </c>
    </row>
    <row r="9" spans="1:12" s="2" customFormat="1" ht="12.75">
      <c r="A9" s="30" t="s">
        <v>448</v>
      </c>
      <c r="B9" s="4" t="s">
        <v>448</v>
      </c>
      <c r="C9" s="4" t="s">
        <v>448</v>
      </c>
      <c r="D9" s="4" t="s">
        <v>718</v>
      </c>
      <c r="E9" s="4" t="s">
        <v>466</v>
      </c>
      <c r="F9" s="4" t="s">
        <v>454</v>
      </c>
      <c r="G9" s="4" t="s">
        <v>482</v>
      </c>
      <c r="H9" s="24">
        <v>120</v>
      </c>
      <c r="I9" s="24">
        <v>120</v>
      </c>
      <c r="J9" s="24">
        <v>120</v>
      </c>
      <c r="K9" s="24">
        <v>0</v>
      </c>
      <c r="L9" s="192">
        <f t="shared" si="0"/>
        <v>0</v>
      </c>
    </row>
    <row r="10" spans="1:12" s="2" customFormat="1" ht="12.75">
      <c r="A10" s="30" t="s">
        <v>448</v>
      </c>
      <c r="B10" s="4" t="s">
        <v>448</v>
      </c>
      <c r="C10" s="4" t="s">
        <v>448</v>
      </c>
      <c r="D10" s="4" t="s">
        <v>718</v>
      </c>
      <c r="E10" s="4" t="s">
        <v>468</v>
      </c>
      <c r="F10" s="4" t="s">
        <v>454</v>
      </c>
      <c r="G10" s="4" t="s">
        <v>39</v>
      </c>
      <c r="H10" s="24">
        <v>260</v>
      </c>
      <c r="I10" s="24">
        <v>260</v>
      </c>
      <c r="J10" s="24">
        <v>260</v>
      </c>
      <c r="K10" s="24">
        <v>0</v>
      </c>
      <c r="L10" s="192">
        <f t="shared" si="0"/>
        <v>0</v>
      </c>
    </row>
    <row r="11" spans="1:12" s="2" customFormat="1" ht="12.75">
      <c r="A11" s="30" t="s">
        <v>448</v>
      </c>
      <c r="B11" s="4" t="s">
        <v>448</v>
      </c>
      <c r="C11" s="4" t="s">
        <v>448</v>
      </c>
      <c r="D11" s="4" t="s">
        <v>718</v>
      </c>
      <c r="E11" s="4" t="s">
        <v>719</v>
      </c>
      <c r="F11" s="4" t="s">
        <v>454</v>
      </c>
      <c r="G11" s="4" t="s">
        <v>61</v>
      </c>
      <c r="H11" s="24">
        <v>300</v>
      </c>
      <c r="I11" s="24">
        <v>300</v>
      </c>
      <c r="J11" s="24">
        <v>300</v>
      </c>
      <c r="K11" s="24">
        <v>0</v>
      </c>
      <c r="L11" s="192">
        <f t="shared" si="0"/>
        <v>0</v>
      </c>
    </row>
    <row r="12" spans="1:12" s="2" customFormat="1" ht="12.75">
      <c r="A12" s="30"/>
      <c r="B12" s="4"/>
      <c r="C12" s="4"/>
      <c r="D12" s="4" t="s">
        <v>718</v>
      </c>
      <c r="E12" s="4" t="s">
        <v>470</v>
      </c>
      <c r="F12" s="4" t="s">
        <v>454</v>
      </c>
      <c r="G12" s="43" t="s">
        <v>75</v>
      </c>
      <c r="H12" s="24">
        <v>50</v>
      </c>
      <c r="I12" s="24">
        <v>50</v>
      </c>
      <c r="J12" s="24">
        <v>50</v>
      </c>
      <c r="K12" s="24">
        <v>0</v>
      </c>
      <c r="L12" s="192">
        <f t="shared" si="0"/>
        <v>0</v>
      </c>
    </row>
    <row r="13" spans="1:12" s="2" customFormat="1" ht="24.75">
      <c r="A13" s="30" t="s">
        <v>448</v>
      </c>
      <c r="B13" s="4" t="s">
        <v>448</v>
      </c>
      <c r="C13" s="4" t="s">
        <v>448</v>
      </c>
      <c r="D13" s="4" t="s">
        <v>718</v>
      </c>
      <c r="E13" s="4" t="s">
        <v>476</v>
      </c>
      <c r="F13" s="4" t="s">
        <v>454</v>
      </c>
      <c r="G13" s="43" t="s">
        <v>556</v>
      </c>
      <c r="H13" s="24">
        <v>120</v>
      </c>
      <c r="I13" s="24">
        <v>120</v>
      </c>
      <c r="J13" s="24">
        <v>120</v>
      </c>
      <c r="K13" s="24">
        <v>82.5</v>
      </c>
      <c r="L13" s="192">
        <f t="shared" si="0"/>
        <v>68.75</v>
      </c>
    </row>
    <row r="14" spans="1:12" s="2" customFormat="1" ht="12.75">
      <c r="A14" s="30"/>
      <c r="B14" s="4"/>
      <c r="C14" s="4"/>
      <c r="D14" s="4" t="s">
        <v>718</v>
      </c>
      <c r="E14" s="4" t="s">
        <v>18</v>
      </c>
      <c r="F14" s="4" t="s">
        <v>454</v>
      </c>
      <c r="G14" s="4" t="s">
        <v>557</v>
      </c>
      <c r="H14" s="66">
        <v>30</v>
      </c>
      <c r="I14" s="66">
        <v>30</v>
      </c>
      <c r="J14" s="66">
        <v>30</v>
      </c>
      <c r="K14" s="66">
        <v>8</v>
      </c>
      <c r="L14" s="282">
        <f>K14/J14*100</f>
        <v>26.666666666666668</v>
      </c>
    </row>
    <row r="15" spans="1:12" s="2" customFormat="1" ht="9" customHeight="1">
      <c r="A15" s="30"/>
      <c r="B15" s="4"/>
      <c r="C15" s="4"/>
      <c r="D15" s="4"/>
      <c r="E15" s="4"/>
      <c r="F15" s="4"/>
      <c r="G15" s="4"/>
      <c r="H15" s="24"/>
      <c r="I15" s="24"/>
      <c r="J15" s="24"/>
      <c r="K15" s="24"/>
      <c r="L15" s="284"/>
    </row>
    <row r="16" spans="1:12" s="18" customFormat="1" ht="12.75">
      <c r="A16" s="53" t="s">
        <v>448</v>
      </c>
      <c r="B16" s="21" t="s">
        <v>481</v>
      </c>
      <c r="C16" s="21" t="s">
        <v>448</v>
      </c>
      <c r="D16" s="21" t="s">
        <v>448</v>
      </c>
      <c r="E16" s="21" t="s">
        <v>36</v>
      </c>
      <c r="F16" s="21" t="s">
        <v>448</v>
      </c>
      <c r="G16" s="21" t="s">
        <v>720</v>
      </c>
      <c r="H16" s="22">
        <f>SUM(H17:H19)</f>
        <v>8200</v>
      </c>
      <c r="I16" s="22">
        <f>SUM(I17:I19)</f>
        <v>8200</v>
      </c>
      <c r="J16" s="22">
        <f>SUM(J17:J19)</f>
        <v>8200</v>
      </c>
      <c r="K16" s="22">
        <f>SUM(K17:K19)</f>
        <v>3577.37</v>
      </c>
      <c r="L16" s="33">
        <f>K16/J16*100</f>
        <v>43.626463414634145</v>
      </c>
    </row>
    <row r="17" spans="1:12" s="2" customFormat="1" ht="38.25">
      <c r="A17" s="30" t="s">
        <v>448</v>
      </c>
      <c r="B17" s="4" t="s">
        <v>448</v>
      </c>
      <c r="C17" s="4" t="s">
        <v>448</v>
      </c>
      <c r="D17" s="4" t="s">
        <v>721</v>
      </c>
      <c r="E17" s="4" t="s">
        <v>704</v>
      </c>
      <c r="F17" s="4" t="s">
        <v>454</v>
      </c>
      <c r="G17" s="197" t="s">
        <v>532</v>
      </c>
      <c r="H17" s="24">
        <v>5400</v>
      </c>
      <c r="I17" s="24">
        <v>5400</v>
      </c>
      <c r="J17" s="24">
        <v>5400</v>
      </c>
      <c r="K17" s="5">
        <f>207.39+1530.96+1310.01</f>
        <v>3048.3599999999997</v>
      </c>
      <c r="L17" s="192">
        <f>K17/J17*100</f>
        <v>56.45111111111111</v>
      </c>
    </row>
    <row r="18" spans="1:12" s="2" customFormat="1" ht="12.75">
      <c r="A18" s="30" t="s">
        <v>448</v>
      </c>
      <c r="B18" s="4" t="s">
        <v>448</v>
      </c>
      <c r="C18" s="4" t="s">
        <v>448</v>
      </c>
      <c r="D18" s="4" t="s">
        <v>721</v>
      </c>
      <c r="E18" s="4" t="s">
        <v>462</v>
      </c>
      <c r="F18" s="4" t="s">
        <v>454</v>
      </c>
      <c r="G18" s="4" t="s">
        <v>558</v>
      </c>
      <c r="H18" s="24">
        <v>800</v>
      </c>
      <c r="I18" s="24">
        <v>800</v>
      </c>
      <c r="J18" s="24">
        <v>800</v>
      </c>
      <c r="K18" s="24">
        <v>48.98</v>
      </c>
      <c r="L18" s="192">
        <f>K18/J18*100</f>
        <v>6.1225</v>
      </c>
    </row>
    <row r="19" spans="1:12" s="2" customFormat="1" ht="12.75">
      <c r="A19" s="30" t="s">
        <v>448</v>
      </c>
      <c r="B19" s="4" t="s">
        <v>448</v>
      </c>
      <c r="C19" s="4" t="s">
        <v>448</v>
      </c>
      <c r="D19" s="4" t="s">
        <v>721</v>
      </c>
      <c r="E19" s="4" t="s">
        <v>710</v>
      </c>
      <c r="F19" s="4" t="s">
        <v>454</v>
      </c>
      <c r="G19" s="4" t="s">
        <v>559</v>
      </c>
      <c r="H19" s="24">
        <v>2000</v>
      </c>
      <c r="I19" s="24">
        <v>2000</v>
      </c>
      <c r="J19" s="24">
        <v>2000</v>
      </c>
      <c r="K19" s="24">
        <v>480.03</v>
      </c>
      <c r="L19" s="192">
        <f>K19/J19*100</f>
        <v>24.001499999999997</v>
      </c>
    </row>
    <row r="20" spans="1:12" s="2" customFormat="1" ht="8.25" customHeight="1">
      <c r="A20" s="30"/>
      <c r="B20" s="4"/>
      <c r="C20" s="4"/>
      <c r="D20" s="4"/>
      <c r="E20" s="4"/>
      <c r="F20" s="4"/>
      <c r="G20" s="4"/>
      <c r="H20" s="24"/>
      <c r="I20" s="24"/>
      <c r="J20" s="24"/>
      <c r="K20" s="24"/>
      <c r="L20" s="284"/>
    </row>
    <row r="21" spans="1:12" s="18" customFormat="1" ht="12.75">
      <c r="A21" s="53" t="s">
        <v>448</v>
      </c>
      <c r="B21" s="21" t="s">
        <v>703</v>
      </c>
      <c r="C21" s="21" t="s">
        <v>448</v>
      </c>
      <c r="D21" s="21" t="s">
        <v>448</v>
      </c>
      <c r="E21" s="21"/>
      <c r="F21" s="21" t="s">
        <v>448</v>
      </c>
      <c r="G21" s="21" t="s">
        <v>722</v>
      </c>
      <c r="H21" s="22">
        <f>H22+H28</f>
        <v>20480</v>
      </c>
      <c r="I21" s="22">
        <f>I22+I28</f>
        <v>20480</v>
      </c>
      <c r="J21" s="22">
        <f>J22+J28</f>
        <v>20480</v>
      </c>
      <c r="K21" s="22">
        <f>K22+K28</f>
        <v>14695.17</v>
      </c>
      <c r="L21" s="33">
        <f>K21/J21*100</f>
        <v>71.753759765625</v>
      </c>
    </row>
    <row r="22" spans="1:12" s="18" customFormat="1" ht="12.75">
      <c r="A22" s="53"/>
      <c r="B22" s="54"/>
      <c r="C22" s="21" t="s">
        <v>450</v>
      </c>
      <c r="D22" s="21"/>
      <c r="E22" s="21" t="s">
        <v>36</v>
      </c>
      <c r="F22" s="21"/>
      <c r="G22" s="62" t="s">
        <v>671</v>
      </c>
      <c r="H22" s="22">
        <f>SUM(H23:H27)</f>
        <v>17800</v>
      </c>
      <c r="I22" s="22">
        <f>SUM(I23:I27)</f>
        <v>17800</v>
      </c>
      <c r="J22" s="22">
        <f>SUM(J23:J27)</f>
        <v>18600</v>
      </c>
      <c r="K22" s="22">
        <f>SUM(K23:K27)</f>
        <v>13646.97</v>
      </c>
      <c r="L22" s="33">
        <f>K22/J22*100</f>
        <v>73.3708064516129</v>
      </c>
    </row>
    <row r="23" spans="1:12" s="18" customFormat="1" ht="12.75">
      <c r="A23" s="53"/>
      <c r="B23" s="54"/>
      <c r="C23" s="202" t="s">
        <v>450</v>
      </c>
      <c r="D23" s="202" t="s">
        <v>723</v>
      </c>
      <c r="E23" s="202" t="s">
        <v>462</v>
      </c>
      <c r="F23" s="202" t="s">
        <v>454</v>
      </c>
      <c r="G23" s="203" t="s">
        <v>421</v>
      </c>
      <c r="H23" s="204">
        <v>700</v>
      </c>
      <c r="I23" s="204">
        <v>700</v>
      </c>
      <c r="J23" s="204">
        <v>0</v>
      </c>
      <c r="K23" s="205">
        <v>0</v>
      </c>
      <c r="L23" s="192">
        <v>0</v>
      </c>
    </row>
    <row r="24" spans="1:12" ht="24.75">
      <c r="A24" s="30" t="s">
        <v>448</v>
      </c>
      <c r="B24" s="4" t="s">
        <v>448</v>
      </c>
      <c r="C24" s="4" t="s">
        <v>450</v>
      </c>
      <c r="D24" s="4" t="s">
        <v>723</v>
      </c>
      <c r="E24" s="4" t="s">
        <v>470</v>
      </c>
      <c r="F24" s="4" t="s">
        <v>454</v>
      </c>
      <c r="G24" s="198" t="s">
        <v>560</v>
      </c>
      <c r="H24" s="24">
        <v>8200</v>
      </c>
      <c r="I24" s="24">
        <v>8200</v>
      </c>
      <c r="J24" s="24">
        <v>8200</v>
      </c>
      <c r="K24" s="5">
        <f>1343.11+5398.18</f>
        <v>6741.29</v>
      </c>
      <c r="L24" s="297">
        <f aca="true" t="shared" si="1" ref="L24:L30">K24/J24*100</f>
        <v>82.21085365853659</v>
      </c>
    </row>
    <row r="25" spans="1:12" ht="36.75">
      <c r="A25" s="30" t="s">
        <v>448</v>
      </c>
      <c r="B25" s="4" t="s">
        <v>448</v>
      </c>
      <c r="C25" s="4" t="s">
        <v>450</v>
      </c>
      <c r="D25" s="4" t="s">
        <v>723</v>
      </c>
      <c r="E25" s="4" t="s">
        <v>470</v>
      </c>
      <c r="F25" s="4" t="s">
        <v>454</v>
      </c>
      <c r="G25" s="198" t="s">
        <v>561</v>
      </c>
      <c r="H25" s="24">
        <v>7200</v>
      </c>
      <c r="I25" s="24">
        <v>7200</v>
      </c>
      <c r="J25" s="24">
        <v>9200</v>
      </c>
      <c r="K25" s="5">
        <f>3692.87+2438.64</f>
        <v>6131.51</v>
      </c>
      <c r="L25" s="297">
        <f t="shared" si="1"/>
        <v>66.64684782608697</v>
      </c>
    </row>
    <row r="26" spans="1:12" ht="12.75">
      <c r="A26" s="30" t="s">
        <v>448</v>
      </c>
      <c r="B26" s="4" t="s">
        <v>448</v>
      </c>
      <c r="C26" s="4" t="s">
        <v>450</v>
      </c>
      <c r="D26" s="4" t="s">
        <v>723</v>
      </c>
      <c r="E26" s="4" t="s">
        <v>470</v>
      </c>
      <c r="F26" s="4" t="s">
        <v>454</v>
      </c>
      <c r="G26" s="198" t="s">
        <v>685</v>
      </c>
      <c r="H26" s="24">
        <v>500</v>
      </c>
      <c r="I26" s="24">
        <v>500</v>
      </c>
      <c r="J26" s="24">
        <v>0</v>
      </c>
      <c r="K26" s="5">
        <v>0</v>
      </c>
      <c r="L26" s="297">
        <v>0</v>
      </c>
    </row>
    <row r="27" spans="1:12" ht="12.75">
      <c r="A27" s="30" t="s">
        <v>448</v>
      </c>
      <c r="B27" s="4" t="s">
        <v>448</v>
      </c>
      <c r="C27" s="4" t="s">
        <v>450</v>
      </c>
      <c r="D27" s="4" t="s">
        <v>723</v>
      </c>
      <c r="E27" s="4" t="s">
        <v>472</v>
      </c>
      <c r="F27" s="4" t="s">
        <v>454</v>
      </c>
      <c r="G27" s="4" t="s">
        <v>63</v>
      </c>
      <c r="H27" s="24">
        <v>1200</v>
      </c>
      <c r="I27" s="24">
        <v>1200</v>
      </c>
      <c r="J27" s="24">
        <v>1200</v>
      </c>
      <c r="K27" s="24">
        <v>774.17</v>
      </c>
      <c r="L27" s="297">
        <f t="shared" si="1"/>
        <v>64.51416666666667</v>
      </c>
    </row>
    <row r="28" spans="1:12" s="1" customFormat="1" ht="12.75">
      <c r="A28" s="34"/>
      <c r="B28" s="3"/>
      <c r="C28" s="21" t="s">
        <v>481</v>
      </c>
      <c r="D28" s="21"/>
      <c r="E28" s="21" t="s">
        <v>36</v>
      </c>
      <c r="F28" s="21"/>
      <c r="G28" s="21" t="s">
        <v>672</v>
      </c>
      <c r="H28" s="294">
        <f>SUM(H29:H30)</f>
        <v>2680</v>
      </c>
      <c r="I28" s="294">
        <f>SUM(I29:I30)</f>
        <v>2680</v>
      </c>
      <c r="J28" s="294">
        <f>SUM(J29:J30)</f>
        <v>1880</v>
      </c>
      <c r="K28" s="294">
        <f>SUM(K29:K30)</f>
        <v>1048.2</v>
      </c>
      <c r="L28" s="285">
        <f t="shared" si="1"/>
        <v>55.75531914893618</v>
      </c>
    </row>
    <row r="29" spans="1:12" s="19" customFormat="1" ht="12.75">
      <c r="A29" s="59"/>
      <c r="B29" s="60"/>
      <c r="C29" s="60" t="s">
        <v>481</v>
      </c>
      <c r="D29" s="60" t="s">
        <v>723</v>
      </c>
      <c r="E29" s="60" t="s">
        <v>470</v>
      </c>
      <c r="F29" s="60" t="s">
        <v>454</v>
      </c>
      <c r="G29" s="60" t="s">
        <v>562</v>
      </c>
      <c r="H29" s="61">
        <v>2500</v>
      </c>
      <c r="I29" s="61">
        <v>2500</v>
      </c>
      <c r="J29" s="61">
        <v>1700</v>
      </c>
      <c r="K29" s="61">
        <v>1048.2</v>
      </c>
      <c r="L29" s="283">
        <f t="shared" si="1"/>
        <v>61.65882352941176</v>
      </c>
    </row>
    <row r="30" spans="1:12" ht="13.5" thickBot="1">
      <c r="A30" s="40" t="s">
        <v>448</v>
      </c>
      <c r="B30" s="41" t="s">
        <v>448</v>
      </c>
      <c r="C30" s="41" t="s">
        <v>481</v>
      </c>
      <c r="D30" s="41" t="s">
        <v>724</v>
      </c>
      <c r="E30" s="41" t="s">
        <v>462</v>
      </c>
      <c r="F30" s="41" t="s">
        <v>480</v>
      </c>
      <c r="G30" s="252" t="s">
        <v>686</v>
      </c>
      <c r="H30" s="42">
        <v>180</v>
      </c>
      <c r="I30" s="42">
        <v>180</v>
      </c>
      <c r="J30" s="42">
        <v>180</v>
      </c>
      <c r="K30" s="42">
        <v>0</v>
      </c>
      <c r="L30" s="298">
        <f t="shared" si="1"/>
        <v>0</v>
      </c>
    </row>
    <row r="65" spans="1:7" ht="12.75">
      <c r="A65" s="118" t="s">
        <v>210</v>
      </c>
      <c r="B65" s="118" t="s">
        <v>237</v>
      </c>
      <c r="C65" s="117"/>
      <c r="D65" s="117"/>
      <c r="E65" s="117"/>
      <c r="F65" s="117"/>
      <c r="G65" s="117"/>
    </row>
    <row r="67" spans="1:2" ht="12.75">
      <c r="A67" s="1" t="s">
        <v>212</v>
      </c>
      <c r="B67" s="1" t="s">
        <v>238</v>
      </c>
    </row>
    <row r="68" spans="1:2" ht="12.75">
      <c r="A68" s="1"/>
      <c r="B68" s="1" t="s">
        <v>239</v>
      </c>
    </row>
    <row r="69" spans="1:4" ht="13.5" thickBot="1">
      <c r="A69" s="1" t="s">
        <v>214</v>
      </c>
      <c r="D69" t="s">
        <v>240</v>
      </c>
    </row>
    <row r="70" spans="1:7" ht="26.25" thickBot="1">
      <c r="A70" s="391" t="s">
        <v>302</v>
      </c>
      <c r="B70" s="392"/>
      <c r="C70" s="395" t="s">
        <v>303</v>
      </c>
      <c r="D70" s="396"/>
      <c r="E70" s="128" t="s">
        <v>304</v>
      </c>
      <c r="F70" s="129" t="s">
        <v>305</v>
      </c>
      <c r="G70" s="130" t="s">
        <v>308</v>
      </c>
    </row>
    <row r="71" spans="1:7" ht="12.75">
      <c r="A71" s="391" t="s">
        <v>314</v>
      </c>
      <c r="B71" s="392"/>
      <c r="C71" s="397"/>
      <c r="D71" s="398"/>
      <c r="E71" s="131"/>
      <c r="F71" s="132"/>
      <c r="G71" s="179" t="s">
        <v>385</v>
      </c>
    </row>
    <row r="72" spans="1:7" ht="13.5" thickBot="1">
      <c r="A72" s="383" t="s">
        <v>315</v>
      </c>
      <c r="B72" s="384"/>
      <c r="C72" s="399">
        <v>125</v>
      </c>
      <c r="D72" s="400"/>
      <c r="E72" s="115">
        <v>125</v>
      </c>
      <c r="F72" s="115">
        <v>125</v>
      </c>
      <c r="G72" s="135" t="s">
        <v>384</v>
      </c>
    </row>
  </sheetData>
  <sheetProtection/>
  <mergeCells count="6">
    <mergeCell ref="A70:B70"/>
    <mergeCell ref="A71:B71"/>
    <mergeCell ref="A72:B72"/>
    <mergeCell ref="C70:D70"/>
    <mergeCell ref="C71:D71"/>
    <mergeCell ref="C72:D72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30.9.2011
VÝDAVKY - Program 4: Bezpečnosť, právo a poriadok v obci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1">
      <selection activeCell="E97" sqref="E97:F97"/>
    </sheetView>
  </sheetViews>
  <sheetFormatPr defaultColWidth="9.00390625" defaultRowHeight="12.75"/>
  <cols>
    <col min="1" max="1" width="8.25390625" style="0" customWidth="1"/>
    <col min="2" max="2" width="11.75390625" style="0" customWidth="1"/>
    <col min="3" max="3" width="5.875" style="0" customWidth="1"/>
    <col min="4" max="4" width="8.375" style="0" customWidth="1"/>
    <col min="5" max="5" width="7.625" style="0" customWidth="1"/>
    <col min="6" max="6" width="5.375" style="0" customWidth="1"/>
    <col min="7" max="7" width="50.875" style="0" customWidth="1"/>
    <col min="8" max="8" width="9.375" style="0" customWidth="1"/>
    <col min="9" max="9" width="10.125" style="0" customWidth="1"/>
    <col min="10" max="10" width="8.875" style="0" customWidth="1"/>
    <col min="11" max="11" width="8.75390625" style="0" customWidth="1"/>
    <col min="12" max="12" width="7.875" style="0" customWidth="1"/>
  </cols>
  <sheetData>
    <row r="1" spans="1:12" s="18" customFormat="1" ht="38.25">
      <c r="A1" s="305" t="s">
        <v>20</v>
      </c>
      <c r="B1" s="306" t="s">
        <v>19</v>
      </c>
      <c r="C1" s="306" t="s">
        <v>21</v>
      </c>
      <c r="D1" s="306" t="s">
        <v>22</v>
      </c>
      <c r="E1" s="306" t="s">
        <v>442</v>
      </c>
      <c r="F1" s="306" t="s">
        <v>443</v>
      </c>
      <c r="G1" s="306" t="s">
        <v>444</v>
      </c>
      <c r="H1" s="307" t="s">
        <v>445</v>
      </c>
      <c r="I1" s="308" t="s">
        <v>353</v>
      </c>
      <c r="J1" s="307" t="s">
        <v>446</v>
      </c>
      <c r="K1" s="307" t="s">
        <v>447</v>
      </c>
      <c r="L1" s="309" t="s">
        <v>23</v>
      </c>
    </row>
    <row r="2" spans="1:12" ht="12.75">
      <c r="A2" s="30" t="s">
        <v>449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96"/>
    </row>
    <row r="3" spans="1:12" s="52" customFormat="1" ht="15">
      <c r="A3" s="49" t="s">
        <v>725</v>
      </c>
      <c r="B3" s="50" t="s">
        <v>448</v>
      </c>
      <c r="C3" s="50" t="s">
        <v>448</v>
      </c>
      <c r="D3" s="50" t="s">
        <v>448</v>
      </c>
      <c r="E3" s="50" t="s">
        <v>448</v>
      </c>
      <c r="F3" s="50" t="s">
        <v>448</v>
      </c>
      <c r="G3" s="50" t="s">
        <v>726</v>
      </c>
      <c r="H3" s="51">
        <f>H4+H16+H24+H57+H79+H86</f>
        <v>133123</v>
      </c>
      <c r="I3" s="51">
        <f>I4+I16+I24+I57+I79+I86</f>
        <v>137588</v>
      </c>
      <c r="J3" s="51">
        <f>J4+J16+J24+J57+J79+J86</f>
        <v>136422</v>
      </c>
      <c r="K3" s="51">
        <f>K4+K16+K24+K57+K79+K86</f>
        <v>55586.34</v>
      </c>
      <c r="L3" s="63">
        <f>K3/J3*100</f>
        <v>40.745876764744686</v>
      </c>
    </row>
    <row r="4" spans="1:12" s="18" customFormat="1" ht="13.5" customHeight="1">
      <c r="A4" s="53" t="s">
        <v>448</v>
      </c>
      <c r="B4" s="21" t="s">
        <v>450</v>
      </c>
      <c r="C4" s="21" t="s">
        <v>448</v>
      </c>
      <c r="D4" s="21" t="s">
        <v>448</v>
      </c>
      <c r="E4" s="21" t="s">
        <v>448</v>
      </c>
      <c r="F4" s="21" t="s">
        <v>448</v>
      </c>
      <c r="G4" s="21" t="s">
        <v>727</v>
      </c>
      <c r="H4" s="22">
        <f>H5+H6+H13</f>
        <v>88110</v>
      </c>
      <c r="I4" s="22">
        <f>I5+I6+I13</f>
        <v>86110</v>
      </c>
      <c r="J4" s="22">
        <f>J5+J6+J13</f>
        <v>81409</v>
      </c>
      <c r="K4" s="22">
        <f>K5+K6+K13</f>
        <v>9971.81</v>
      </c>
      <c r="L4" s="33">
        <f>K4/J4*100</f>
        <v>12.249026520409291</v>
      </c>
    </row>
    <row r="5" spans="1:12" s="67" customFormat="1" ht="12.75">
      <c r="A5" s="64" t="s">
        <v>448</v>
      </c>
      <c r="B5" s="65" t="s">
        <v>448</v>
      </c>
      <c r="C5" s="65" t="s">
        <v>448</v>
      </c>
      <c r="D5" s="190" t="s">
        <v>728</v>
      </c>
      <c r="E5" s="190" t="s">
        <v>458</v>
      </c>
      <c r="F5" s="190" t="s">
        <v>454</v>
      </c>
      <c r="G5" s="190" t="s">
        <v>687</v>
      </c>
      <c r="H5" s="193">
        <v>25</v>
      </c>
      <c r="I5" s="193">
        <v>25</v>
      </c>
      <c r="J5" s="193">
        <v>25</v>
      </c>
      <c r="K5" s="193">
        <v>9</v>
      </c>
      <c r="L5" s="283">
        <f>K5/J5*100</f>
        <v>36</v>
      </c>
    </row>
    <row r="6" spans="1:12" s="18" customFormat="1" ht="12.75">
      <c r="A6" s="34"/>
      <c r="B6" s="3"/>
      <c r="C6" s="3"/>
      <c r="D6" s="3"/>
      <c r="E6" s="3" t="s">
        <v>36</v>
      </c>
      <c r="F6" s="3"/>
      <c r="G6" s="3" t="s">
        <v>37</v>
      </c>
      <c r="H6" s="25">
        <f>SUM(H7:H12)</f>
        <v>10785</v>
      </c>
      <c r="I6" s="25">
        <f>SUM(I7:I12)</f>
        <v>10785</v>
      </c>
      <c r="J6" s="25">
        <f>SUM(J7:J12)</f>
        <v>13685</v>
      </c>
      <c r="K6" s="25">
        <f>SUM(K7:K12)</f>
        <v>9678.41</v>
      </c>
      <c r="L6" s="285">
        <f>K6/J6*100</f>
        <v>70.7227621483376</v>
      </c>
    </row>
    <row r="7" spans="1:12" s="2" customFormat="1" ht="48.75">
      <c r="A7" s="30" t="s">
        <v>448</v>
      </c>
      <c r="B7" s="4" t="s">
        <v>448</v>
      </c>
      <c r="C7" s="4" t="s">
        <v>448</v>
      </c>
      <c r="D7" s="4" t="s">
        <v>728</v>
      </c>
      <c r="E7" s="4" t="s">
        <v>462</v>
      </c>
      <c r="F7" s="4" t="s">
        <v>454</v>
      </c>
      <c r="G7" s="43" t="s">
        <v>563</v>
      </c>
      <c r="H7" s="24">
        <v>1300</v>
      </c>
      <c r="I7" s="24">
        <v>1300</v>
      </c>
      <c r="J7" s="24">
        <f>1464+1836</f>
        <v>3300</v>
      </c>
      <c r="K7" s="24">
        <f>1463.1+200.4</f>
        <v>1663.5</v>
      </c>
      <c r="L7" s="284"/>
    </row>
    <row r="8" spans="1:12" s="2" customFormat="1" ht="96.75">
      <c r="A8" s="30"/>
      <c r="B8" s="4"/>
      <c r="C8" s="4"/>
      <c r="D8" s="4" t="s">
        <v>728</v>
      </c>
      <c r="E8" s="4" t="s">
        <v>710</v>
      </c>
      <c r="F8" s="4" t="s">
        <v>454</v>
      </c>
      <c r="G8" s="339" t="s">
        <v>564</v>
      </c>
      <c r="H8" s="24">
        <v>4600</v>
      </c>
      <c r="I8" s="24">
        <v>4600</v>
      </c>
      <c r="J8" s="24">
        <v>6100</v>
      </c>
      <c r="K8" s="24">
        <v>6026.76</v>
      </c>
      <c r="L8" s="284"/>
    </row>
    <row r="9" spans="1:12" s="2" customFormat="1" ht="12.75">
      <c r="A9" s="30" t="s">
        <v>448</v>
      </c>
      <c r="B9" s="4" t="s">
        <v>448</v>
      </c>
      <c r="C9" s="4" t="s">
        <v>448</v>
      </c>
      <c r="D9" s="4" t="s">
        <v>728</v>
      </c>
      <c r="E9" s="4" t="s">
        <v>729</v>
      </c>
      <c r="F9" s="4" t="s">
        <v>454</v>
      </c>
      <c r="G9" s="4" t="s">
        <v>688</v>
      </c>
      <c r="H9" s="24">
        <v>600</v>
      </c>
      <c r="I9" s="24">
        <v>600</v>
      </c>
      <c r="J9" s="24">
        <v>0</v>
      </c>
      <c r="K9" s="24">
        <v>0</v>
      </c>
      <c r="L9" s="284"/>
    </row>
    <row r="10" spans="1:12" s="2" customFormat="1" ht="12.75">
      <c r="A10" s="30" t="s">
        <v>448</v>
      </c>
      <c r="B10" s="4" t="s">
        <v>448</v>
      </c>
      <c r="C10" s="4" t="s">
        <v>448</v>
      </c>
      <c r="D10" s="4" t="s">
        <v>728</v>
      </c>
      <c r="E10" s="4" t="s">
        <v>470</v>
      </c>
      <c r="F10" s="4" t="s">
        <v>454</v>
      </c>
      <c r="G10" s="4" t="s">
        <v>689</v>
      </c>
      <c r="H10" s="24">
        <v>2585</v>
      </c>
      <c r="I10" s="24">
        <v>2585</v>
      </c>
      <c r="J10" s="24">
        <v>2585</v>
      </c>
      <c r="K10" s="5">
        <f>1217.9+269.85</f>
        <v>1487.75</v>
      </c>
      <c r="L10" s="284"/>
    </row>
    <row r="11" spans="1:12" s="2" customFormat="1" ht="12.75">
      <c r="A11" s="30"/>
      <c r="B11" s="4"/>
      <c r="C11" s="4"/>
      <c r="D11" s="4" t="s">
        <v>728</v>
      </c>
      <c r="E11" s="4" t="s">
        <v>471</v>
      </c>
      <c r="F11" s="4" t="s">
        <v>454</v>
      </c>
      <c r="G11" s="43" t="s">
        <v>690</v>
      </c>
      <c r="H11" s="24">
        <v>1000</v>
      </c>
      <c r="I11" s="24">
        <v>1000</v>
      </c>
      <c r="J11" s="24">
        <v>1000</v>
      </c>
      <c r="K11" s="5">
        <v>0</v>
      </c>
      <c r="L11" s="284"/>
    </row>
    <row r="12" spans="1:12" s="2" customFormat="1" ht="24.75">
      <c r="A12" s="30"/>
      <c r="B12" s="4"/>
      <c r="C12" s="4"/>
      <c r="D12" s="4" t="s">
        <v>728</v>
      </c>
      <c r="E12" s="4" t="s">
        <v>476</v>
      </c>
      <c r="F12" s="4" t="s">
        <v>454</v>
      </c>
      <c r="G12" s="43" t="s">
        <v>565</v>
      </c>
      <c r="H12" s="24">
        <v>700</v>
      </c>
      <c r="I12" s="24">
        <v>700</v>
      </c>
      <c r="J12" s="24">
        <v>700</v>
      </c>
      <c r="K12" s="5">
        <v>500.4</v>
      </c>
      <c r="L12" s="284"/>
    </row>
    <row r="13" spans="1:12" s="2" customFormat="1" ht="12.75">
      <c r="A13" s="30" t="s">
        <v>448</v>
      </c>
      <c r="B13" s="4" t="s">
        <v>448</v>
      </c>
      <c r="C13" s="4" t="s">
        <v>448</v>
      </c>
      <c r="D13" s="4" t="s">
        <v>728</v>
      </c>
      <c r="E13" s="65" t="s">
        <v>396</v>
      </c>
      <c r="F13" s="4" t="s">
        <v>454</v>
      </c>
      <c r="G13" s="65" t="s">
        <v>163</v>
      </c>
      <c r="H13" s="66">
        <f>SUM(H14:H15)</f>
        <v>77300</v>
      </c>
      <c r="I13" s="66">
        <f>SUM(I14:I15)</f>
        <v>75300</v>
      </c>
      <c r="J13" s="66">
        <f>SUM(J14:J15)</f>
        <v>67699</v>
      </c>
      <c r="K13" s="66">
        <f>SUM(K14:K15)</f>
        <v>284.4</v>
      </c>
      <c r="L13" s="299">
        <f>K13/J13*100</f>
        <v>0.4200948315337006</v>
      </c>
    </row>
    <row r="14" spans="1:12" s="2" customFormat="1" ht="12.75">
      <c r="A14" s="30"/>
      <c r="B14" s="4"/>
      <c r="C14" s="4"/>
      <c r="D14" s="4"/>
      <c r="E14" s="190" t="s">
        <v>691</v>
      </c>
      <c r="F14" s="190" t="s">
        <v>454</v>
      </c>
      <c r="G14" s="190" t="s">
        <v>566</v>
      </c>
      <c r="H14" s="193">
        <v>1000</v>
      </c>
      <c r="I14" s="193">
        <v>1000</v>
      </c>
      <c r="J14" s="193">
        <v>1000</v>
      </c>
      <c r="K14" s="262">
        <v>284.4</v>
      </c>
      <c r="L14" s="289">
        <f>K14/J14*100</f>
        <v>28.439999999999998</v>
      </c>
    </row>
    <row r="15" spans="1:12" s="2" customFormat="1" ht="13.5" customHeight="1">
      <c r="A15" s="30"/>
      <c r="B15" s="4"/>
      <c r="C15" s="4"/>
      <c r="D15" s="4"/>
      <c r="E15" s="190" t="s">
        <v>400</v>
      </c>
      <c r="F15" s="43" t="s">
        <v>643</v>
      </c>
      <c r="G15" s="4" t="s">
        <v>692</v>
      </c>
      <c r="H15" s="24">
        <v>76300</v>
      </c>
      <c r="I15" s="24">
        <v>74300</v>
      </c>
      <c r="J15" s="24">
        <f>5800+60899</f>
        <v>66699</v>
      </c>
      <c r="K15" s="177">
        <v>0</v>
      </c>
      <c r="L15" s="289">
        <f>K15/J15*100</f>
        <v>0</v>
      </c>
    </row>
    <row r="16" spans="1:12" s="18" customFormat="1" ht="25.5">
      <c r="A16" s="53" t="s">
        <v>448</v>
      </c>
      <c r="B16" s="21" t="s">
        <v>481</v>
      </c>
      <c r="C16" s="21" t="s">
        <v>448</v>
      </c>
      <c r="D16" s="21" t="s">
        <v>448</v>
      </c>
      <c r="E16" s="21"/>
      <c r="F16" s="21" t="s">
        <v>448</v>
      </c>
      <c r="G16" s="62" t="s">
        <v>730</v>
      </c>
      <c r="H16" s="22">
        <f>SUM(H17:H23)</f>
        <v>19673</v>
      </c>
      <c r="I16" s="22">
        <f>SUM(I17:I23)</f>
        <v>22373</v>
      </c>
      <c r="J16" s="22">
        <f>SUM(J17:J23)</f>
        <v>22373</v>
      </c>
      <c r="K16" s="22">
        <f>SUM(K17:K23)</f>
        <v>19703.590000000004</v>
      </c>
      <c r="L16" s="33">
        <f>K16/J16*100</f>
        <v>88.06860948464669</v>
      </c>
    </row>
    <row r="17" spans="1:12" s="67" customFormat="1" ht="12.75">
      <c r="A17" s="64" t="s">
        <v>448</v>
      </c>
      <c r="B17" s="65" t="s">
        <v>448</v>
      </c>
      <c r="C17" s="65" t="s">
        <v>448</v>
      </c>
      <c r="D17" s="190" t="s">
        <v>452</v>
      </c>
      <c r="E17" s="190" t="s">
        <v>458</v>
      </c>
      <c r="F17" s="190" t="s">
        <v>454</v>
      </c>
      <c r="G17" s="190" t="s">
        <v>687</v>
      </c>
      <c r="H17" s="193">
        <v>3</v>
      </c>
      <c r="I17" s="193">
        <v>3</v>
      </c>
      <c r="J17" s="193">
        <v>5</v>
      </c>
      <c r="K17" s="193">
        <v>3.34</v>
      </c>
      <c r="L17" s="283">
        <f>K17/J17*100</f>
        <v>66.8</v>
      </c>
    </row>
    <row r="18" spans="1:12" s="18" customFormat="1" ht="12.75">
      <c r="A18" s="53"/>
      <c r="B18" s="54"/>
      <c r="C18" s="54"/>
      <c r="D18" s="96" t="s">
        <v>452</v>
      </c>
      <c r="E18" s="96" t="s">
        <v>734</v>
      </c>
      <c r="F18" s="96" t="s">
        <v>454</v>
      </c>
      <c r="G18" s="257" t="s">
        <v>693</v>
      </c>
      <c r="H18" s="175">
        <v>900</v>
      </c>
      <c r="I18" s="175">
        <v>900</v>
      </c>
      <c r="J18" s="175">
        <v>891</v>
      </c>
      <c r="K18" s="175">
        <v>0</v>
      </c>
      <c r="L18" s="283">
        <f aca="true" t="shared" si="0" ref="L18:L23">K18/J18*100</f>
        <v>0</v>
      </c>
    </row>
    <row r="19" spans="1:12" s="2" customFormat="1" ht="25.5">
      <c r="A19" s="30" t="s">
        <v>448</v>
      </c>
      <c r="B19" s="4" t="s">
        <v>448</v>
      </c>
      <c r="C19" s="4" t="s">
        <v>448</v>
      </c>
      <c r="D19" s="4" t="s">
        <v>452</v>
      </c>
      <c r="E19" s="4" t="s">
        <v>462</v>
      </c>
      <c r="F19" s="4" t="s">
        <v>454</v>
      </c>
      <c r="G19" s="43" t="s">
        <v>682</v>
      </c>
      <c r="H19" s="24">
        <v>100</v>
      </c>
      <c r="I19" s="24">
        <v>100</v>
      </c>
      <c r="J19" s="24">
        <v>100</v>
      </c>
      <c r="K19" s="24">
        <v>21.91</v>
      </c>
      <c r="L19" s="283">
        <f t="shared" si="0"/>
        <v>21.91</v>
      </c>
    </row>
    <row r="20" spans="1:12" s="2" customFormat="1" ht="12.75">
      <c r="A20" s="30" t="s">
        <v>448</v>
      </c>
      <c r="B20" s="4" t="s">
        <v>448</v>
      </c>
      <c r="C20" s="4" t="s">
        <v>448</v>
      </c>
      <c r="D20" s="4" t="s">
        <v>452</v>
      </c>
      <c r="E20" s="4" t="s">
        <v>468</v>
      </c>
      <c r="F20" s="4" t="s">
        <v>454</v>
      </c>
      <c r="G20" s="4" t="s">
        <v>694</v>
      </c>
      <c r="H20" s="24">
        <v>700</v>
      </c>
      <c r="I20" s="24">
        <v>700</v>
      </c>
      <c r="J20" s="24">
        <v>700</v>
      </c>
      <c r="K20" s="24">
        <v>229.15</v>
      </c>
      <c r="L20" s="283">
        <f t="shared" si="0"/>
        <v>32.73571428571429</v>
      </c>
    </row>
    <row r="21" spans="1:12" s="2" customFormat="1" ht="76.5">
      <c r="A21" s="30" t="s">
        <v>448</v>
      </c>
      <c r="B21" s="4" t="s">
        <v>448</v>
      </c>
      <c r="C21" s="4" t="s">
        <v>448</v>
      </c>
      <c r="D21" s="4" t="s">
        <v>452</v>
      </c>
      <c r="E21" s="4" t="s">
        <v>710</v>
      </c>
      <c r="F21" s="4" t="s">
        <v>454</v>
      </c>
      <c r="G21" s="340" t="s">
        <v>567</v>
      </c>
      <c r="H21" s="24">
        <v>17000</v>
      </c>
      <c r="I21" s="24">
        <v>19500</v>
      </c>
      <c r="J21" s="24">
        <v>19507</v>
      </c>
      <c r="K21" s="24">
        <v>18883.7</v>
      </c>
      <c r="L21" s="283">
        <f t="shared" si="0"/>
        <v>96.80473676116267</v>
      </c>
    </row>
    <row r="22" spans="1:12" s="2" customFormat="1" ht="12.75">
      <c r="A22" s="30" t="s">
        <v>448</v>
      </c>
      <c r="B22" s="4" t="s">
        <v>448</v>
      </c>
      <c r="C22" s="4" t="s">
        <v>448</v>
      </c>
      <c r="D22" s="4" t="s">
        <v>452</v>
      </c>
      <c r="E22" s="4" t="s">
        <v>731</v>
      </c>
      <c r="F22" s="4" t="s">
        <v>454</v>
      </c>
      <c r="G22" s="4" t="s">
        <v>695</v>
      </c>
      <c r="H22" s="24">
        <v>370</v>
      </c>
      <c r="I22" s="24">
        <v>370</v>
      </c>
      <c r="J22" s="24">
        <v>370</v>
      </c>
      <c r="K22" s="24">
        <v>0</v>
      </c>
      <c r="L22" s="283">
        <f t="shared" si="0"/>
        <v>0</v>
      </c>
    </row>
    <row r="23" spans="1:12" s="2" customFormat="1" ht="25.5">
      <c r="A23" s="30" t="s">
        <v>448</v>
      </c>
      <c r="B23" s="4" t="s">
        <v>448</v>
      </c>
      <c r="C23" s="4" t="s">
        <v>448</v>
      </c>
      <c r="D23" s="4" t="s">
        <v>452</v>
      </c>
      <c r="E23" s="4" t="s">
        <v>476</v>
      </c>
      <c r="F23" s="4" t="s">
        <v>454</v>
      </c>
      <c r="G23" s="43" t="s">
        <v>533</v>
      </c>
      <c r="H23" s="24">
        <v>600</v>
      </c>
      <c r="I23" s="24">
        <v>800</v>
      </c>
      <c r="J23" s="24">
        <v>800</v>
      </c>
      <c r="K23" s="24">
        <f>128.99+436.5</f>
        <v>565.49</v>
      </c>
      <c r="L23" s="283">
        <f t="shared" si="0"/>
        <v>70.68625</v>
      </c>
    </row>
    <row r="24" spans="1:12" s="18" customFormat="1" ht="12.75">
      <c r="A24" s="53" t="s">
        <v>448</v>
      </c>
      <c r="B24" s="21" t="s">
        <v>703</v>
      </c>
      <c r="C24" s="21" t="s">
        <v>450</v>
      </c>
      <c r="D24" s="21" t="s">
        <v>448</v>
      </c>
      <c r="E24" s="21" t="s">
        <v>448</v>
      </c>
      <c r="F24" s="21" t="s">
        <v>448</v>
      </c>
      <c r="G24" s="21" t="s">
        <v>483</v>
      </c>
      <c r="H24" s="22">
        <f>H25+H54</f>
        <v>2724</v>
      </c>
      <c r="I24" s="22">
        <f>I25+I54</f>
        <v>3313.9999999999995</v>
      </c>
      <c r="J24" s="22">
        <f>J25+J54</f>
        <v>6849</v>
      </c>
      <c r="K24" s="22">
        <f>K25+K54</f>
        <v>4628.75</v>
      </c>
      <c r="L24" s="33">
        <f>K24/J24*100</f>
        <v>67.58285881150533</v>
      </c>
    </row>
    <row r="25" spans="1:12" s="18" customFormat="1" ht="12.75">
      <c r="A25" s="53"/>
      <c r="B25" s="54"/>
      <c r="C25" s="54"/>
      <c r="D25" s="54"/>
      <c r="E25" s="54" t="s">
        <v>342</v>
      </c>
      <c r="F25" s="54"/>
      <c r="G25" s="54" t="s">
        <v>174</v>
      </c>
      <c r="H25" s="55">
        <f>SUM(H26:H53)</f>
        <v>1029</v>
      </c>
      <c r="I25" s="55">
        <f>SUM(I26:I53)</f>
        <v>2254.7499999999995</v>
      </c>
      <c r="J25" s="55">
        <f>SUM(J26:J53)</f>
        <v>5789.75</v>
      </c>
      <c r="K25" s="55">
        <f>SUM(K26:K53)</f>
        <v>3753.2500000000005</v>
      </c>
      <c r="L25" s="33">
        <f aca="true" t="shared" si="1" ref="L25:L74">K25/J25*100</f>
        <v>64.8257696791744</v>
      </c>
    </row>
    <row r="26" spans="1:12" s="18" customFormat="1" ht="12.75">
      <c r="A26" s="53"/>
      <c r="B26" s="54"/>
      <c r="C26" s="54"/>
      <c r="D26" s="202" t="s">
        <v>723</v>
      </c>
      <c r="E26" s="202" t="s">
        <v>453</v>
      </c>
      <c r="F26" s="202" t="s">
        <v>409</v>
      </c>
      <c r="G26" s="202" t="s">
        <v>359</v>
      </c>
      <c r="H26" s="204">
        <v>0</v>
      </c>
      <c r="I26" s="204">
        <v>489.27</v>
      </c>
      <c r="J26" s="204">
        <v>1332.27</v>
      </c>
      <c r="K26" s="204">
        <v>1331.56</v>
      </c>
      <c r="L26" s="192">
        <f t="shared" si="1"/>
        <v>99.94670749923064</v>
      </c>
    </row>
    <row r="27" spans="1:12" s="18" customFormat="1" ht="12.75">
      <c r="A27" s="53"/>
      <c r="B27" s="54"/>
      <c r="C27" s="54"/>
      <c r="D27" s="202" t="s">
        <v>723</v>
      </c>
      <c r="E27" s="202" t="s">
        <v>453</v>
      </c>
      <c r="F27" s="202" t="s">
        <v>411</v>
      </c>
      <c r="G27" s="202" t="s">
        <v>360</v>
      </c>
      <c r="H27" s="204">
        <v>0</v>
      </c>
      <c r="I27" s="204">
        <v>86.34</v>
      </c>
      <c r="J27" s="204">
        <v>235.34</v>
      </c>
      <c r="K27" s="204">
        <v>234.98</v>
      </c>
      <c r="L27" s="192">
        <f>K27/J27*100</f>
        <v>99.8470298291833</v>
      </c>
    </row>
    <row r="28" spans="1:12" s="18" customFormat="1" ht="13.5" thickBot="1">
      <c r="A28" s="53"/>
      <c r="B28" s="54"/>
      <c r="C28" s="54"/>
      <c r="D28" s="202" t="s">
        <v>723</v>
      </c>
      <c r="E28" s="202" t="s">
        <v>453</v>
      </c>
      <c r="F28" s="202" t="s">
        <v>454</v>
      </c>
      <c r="G28" s="202" t="s">
        <v>361</v>
      </c>
      <c r="H28" s="204">
        <v>760</v>
      </c>
      <c r="I28" s="204">
        <v>1071.12</v>
      </c>
      <c r="J28" s="204">
        <v>2404.12</v>
      </c>
      <c r="K28" s="204">
        <v>1205.21</v>
      </c>
      <c r="L28" s="192">
        <f>K28/J28*100</f>
        <v>50.13102507362361</v>
      </c>
    </row>
    <row r="29" spans="1:12" s="1" customFormat="1" ht="36" customHeight="1">
      <c r="A29" s="26" t="s">
        <v>20</v>
      </c>
      <c r="B29" s="27" t="s">
        <v>19</v>
      </c>
      <c r="C29" s="27" t="s">
        <v>21</v>
      </c>
      <c r="D29" s="27" t="s">
        <v>22</v>
      </c>
      <c r="E29" s="27" t="s">
        <v>442</v>
      </c>
      <c r="F29" s="27" t="s">
        <v>443</v>
      </c>
      <c r="G29" s="27" t="s">
        <v>444</v>
      </c>
      <c r="H29" s="28" t="s">
        <v>445</v>
      </c>
      <c r="I29" s="228" t="s">
        <v>353</v>
      </c>
      <c r="J29" s="28" t="s">
        <v>446</v>
      </c>
      <c r="K29" s="28" t="s">
        <v>447</v>
      </c>
      <c r="L29" s="286" t="s">
        <v>23</v>
      </c>
    </row>
    <row r="30" spans="1:12" s="18" customFormat="1" ht="12.75">
      <c r="A30" s="53"/>
      <c r="B30" s="54"/>
      <c r="C30" s="54"/>
      <c r="D30" s="202" t="s">
        <v>723</v>
      </c>
      <c r="E30" s="202" t="s">
        <v>455</v>
      </c>
      <c r="F30" s="202" t="s">
        <v>409</v>
      </c>
      <c r="G30" s="202" t="s">
        <v>484</v>
      </c>
      <c r="H30" s="204">
        <v>0</v>
      </c>
      <c r="I30" s="204">
        <v>5</v>
      </c>
      <c r="J30" s="204">
        <v>5</v>
      </c>
      <c r="K30" s="204">
        <v>4.99</v>
      </c>
      <c r="L30" s="192">
        <f>K30/J30*100</f>
        <v>99.8</v>
      </c>
    </row>
    <row r="31" spans="1:12" s="18" customFormat="1" ht="12.75">
      <c r="A31" s="53"/>
      <c r="B31" s="54"/>
      <c r="C31" s="54"/>
      <c r="D31" s="202" t="s">
        <v>723</v>
      </c>
      <c r="E31" s="202" t="s">
        <v>455</v>
      </c>
      <c r="F31" s="202" t="s">
        <v>411</v>
      </c>
      <c r="G31" s="202" t="s">
        <v>485</v>
      </c>
      <c r="H31" s="204">
        <v>0</v>
      </c>
      <c r="I31" s="204">
        <v>1</v>
      </c>
      <c r="J31" s="204">
        <v>1</v>
      </c>
      <c r="K31" s="204">
        <v>0.88</v>
      </c>
      <c r="L31" s="192">
        <f t="shared" si="1"/>
        <v>88</v>
      </c>
    </row>
    <row r="32" spans="1:12" s="2" customFormat="1" ht="12.75">
      <c r="A32" s="253" t="s">
        <v>448</v>
      </c>
      <c r="B32" s="184" t="s">
        <v>448</v>
      </c>
      <c r="C32" s="184"/>
      <c r="D32" s="202" t="s">
        <v>723</v>
      </c>
      <c r="E32" s="202" t="s">
        <v>455</v>
      </c>
      <c r="F32" s="202" t="s">
        <v>454</v>
      </c>
      <c r="G32" s="202" t="s">
        <v>486</v>
      </c>
      <c r="H32" s="254">
        <v>38</v>
      </c>
      <c r="I32" s="254">
        <v>32</v>
      </c>
      <c r="J32" s="254">
        <v>32</v>
      </c>
      <c r="K32" s="254">
        <v>12.51</v>
      </c>
      <c r="L32" s="192">
        <f t="shared" si="1"/>
        <v>39.09375</v>
      </c>
    </row>
    <row r="33" spans="1:12" s="18" customFormat="1" ht="12.75">
      <c r="A33" s="53"/>
      <c r="B33" s="54"/>
      <c r="C33" s="54"/>
      <c r="D33" s="202" t="s">
        <v>723</v>
      </c>
      <c r="E33" s="202" t="s">
        <v>387</v>
      </c>
      <c r="F33" s="202" t="s">
        <v>409</v>
      </c>
      <c r="G33" s="202" t="s">
        <v>487</v>
      </c>
      <c r="H33" s="204">
        <v>0</v>
      </c>
      <c r="I33" s="204">
        <v>43.92</v>
      </c>
      <c r="J33" s="204">
        <v>128.92</v>
      </c>
      <c r="K33" s="204">
        <v>128.14</v>
      </c>
      <c r="L33" s="192">
        <f t="shared" si="1"/>
        <v>99.39497362705553</v>
      </c>
    </row>
    <row r="34" spans="1:12" s="18" customFormat="1" ht="12.75">
      <c r="A34" s="53"/>
      <c r="B34" s="54"/>
      <c r="C34" s="54"/>
      <c r="D34" s="202" t="s">
        <v>723</v>
      </c>
      <c r="E34" s="202" t="s">
        <v>387</v>
      </c>
      <c r="F34" s="202" t="s">
        <v>411</v>
      </c>
      <c r="G34" s="202" t="s">
        <v>488</v>
      </c>
      <c r="H34" s="204">
        <v>0</v>
      </c>
      <c r="I34" s="204">
        <v>7.76</v>
      </c>
      <c r="J34" s="204">
        <v>22.76</v>
      </c>
      <c r="K34" s="204">
        <v>22.62</v>
      </c>
      <c r="L34" s="192">
        <f t="shared" si="1"/>
        <v>99.38488576449912</v>
      </c>
    </row>
    <row r="35" spans="1:12" s="2" customFormat="1" ht="12.75">
      <c r="A35" s="253" t="s">
        <v>448</v>
      </c>
      <c r="B35" s="184" t="s">
        <v>448</v>
      </c>
      <c r="C35" s="184"/>
      <c r="D35" s="202" t="s">
        <v>723</v>
      </c>
      <c r="E35" s="202" t="s">
        <v>387</v>
      </c>
      <c r="F35" s="202" t="s">
        <v>454</v>
      </c>
      <c r="G35" s="202" t="s">
        <v>489</v>
      </c>
      <c r="H35" s="254">
        <v>38</v>
      </c>
      <c r="I35" s="254">
        <v>95.85</v>
      </c>
      <c r="J35" s="254">
        <v>295.85</v>
      </c>
      <c r="K35" s="254">
        <v>109.24</v>
      </c>
      <c r="L35" s="192">
        <f t="shared" si="1"/>
        <v>36.92411695115768</v>
      </c>
    </row>
    <row r="36" spans="1:12" s="18" customFormat="1" ht="12.75">
      <c r="A36" s="53"/>
      <c r="B36" s="54"/>
      <c r="C36" s="54"/>
      <c r="D36" s="202" t="s">
        <v>723</v>
      </c>
      <c r="E36" s="202" t="s">
        <v>456</v>
      </c>
      <c r="F36" s="202" t="s">
        <v>409</v>
      </c>
      <c r="G36" s="202" t="s">
        <v>490</v>
      </c>
      <c r="H36" s="204">
        <v>0</v>
      </c>
      <c r="I36" s="204">
        <v>6.85</v>
      </c>
      <c r="J36" s="204">
        <v>18.85</v>
      </c>
      <c r="K36" s="204">
        <v>18.63</v>
      </c>
      <c r="L36" s="192">
        <f t="shared" si="1"/>
        <v>98.83289124668434</v>
      </c>
    </row>
    <row r="37" spans="1:12" s="18" customFormat="1" ht="12.75">
      <c r="A37" s="53"/>
      <c r="B37" s="54"/>
      <c r="C37" s="54"/>
      <c r="D37" s="202" t="s">
        <v>723</v>
      </c>
      <c r="E37" s="202" t="s">
        <v>456</v>
      </c>
      <c r="F37" s="202" t="s">
        <v>411</v>
      </c>
      <c r="G37" s="202" t="s">
        <v>491</v>
      </c>
      <c r="H37" s="204">
        <v>0</v>
      </c>
      <c r="I37" s="204">
        <v>1.21</v>
      </c>
      <c r="J37" s="204">
        <v>4.21</v>
      </c>
      <c r="K37" s="204">
        <v>3.3</v>
      </c>
      <c r="L37" s="192">
        <f t="shared" si="1"/>
        <v>78.38479809976246</v>
      </c>
    </row>
    <row r="38" spans="1:12" s="2" customFormat="1" ht="12.75">
      <c r="A38" s="253" t="s">
        <v>448</v>
      </c>
      <c r="B38" s="184" t="s">
        <v>448</v>
      </c>
      <c r="C38" s="184"/>
      <c r="D38" s="202" t="s">
        <v>723</v>
      </c>
      <c r="E38" s="202" t="s">
        <v>456</v>
      </c>
      <c r="F38" s="202" t="s">
        <v>454</v>
      </c>
      <c r="G38" s="202" t="s">
        <v>492</v>
      </c>
      <c r="H38" s="254">
        <v>11</v>
      </c>
      <c r="I38" s="254">
        <v>15.07</v>
      </c>
      <c r="J38" s="254">
        <v>50.07</v>
      </c>
      <c r="K38" s="254">
        <v>16.92</v>
      </c>
      <c r="L38" s="192">
        <f t="shared" si="1"/>
        <v>33.792690233672865</v>
      </c>
    </row>
    <row r="39" spans="1:12" s="18" customFormat="1" ht="12.75">
      <c r="A39" s="53"/>
      <c r="B39" s="54"/>
      <c r="C39" s="54"/>
      <c r="D39" s="202" t="s">
        <v>723</v>
      </c>
      <c r="E39" s="202" t="s">
        <v>457</v>
      </c>
      <c r="F39" s="202" t="s">
        <v>409</v>
      </c>
      <c r="G39" s="202" t="s">
        <v>493</v>
      </c>
      <c r="H39" s="204">
        <v>0</v>
      </c>
      <c r="I39" s="204">
        <v>68.48</v>
      </c>
      <c r="J39" s="204">
        <v>186.48</v>
      </c>
      <c r="K39" s="204">
        <v>186.38</v>
      </c>
      <c r="L39" s="192">
        <f t="shared" si="1"/>
        <v>99.94637494637495</v>
      </c>
    </row>
    <row r="40" spans="1:12" s="18" customFormat="1" ht="12.75">
      <c r="A40" s="53"/>
      <c r="B40" s="54"/>
      <c r="C40" s="54"/>
      <c r="D40" s="202" t="s">
        <v>723</v>
      </c>
      <c r="E40" s="202" t="s">
        <v>457</v>
      </c>
      <c r="F40" s="202" t="s">
        <v>411</v>
      </c>
      <c r="G40" s="202" t="s">
        <v>494</v>
      </c>
      <c r="H40" s="204">
        <v>0</v>
      </c>
      <c r="I40" s="204">
        <v>12.1</v>
      </c>
      <c r="J40" s="204">
        <v>33.1</v>
      </c>
      <c r="K40" s="204">
        <v>32.91</v>
      </c>
      <c r="L40" s="192">
        <f t="shared" si="1"/>
        <v>99.42598187311177</v>
      </c>
    </row>
    <row r="41" spans="1:12" s="2" customFormat="1" ht="12.75">
      <c r="A41" s="253" t="s">
        <v>448</v>
      </c>
      <c r="B41" s="184" t="s">
        <v>448</v>
      </c>
      <c r="C41" s="184"/>
      <c r="D41" s="202" t="s">
        <v>723</v>
      </c>
      <c r="E41" s="202" t="s">
        <v>457</v>
      </c>
      <c r="F41" s="202" t="s">
        <v>454</v>
      </c>
      <c r="G41" s="202" t="s">
        <v>495</v>
      </c>
      <c r="H41" s="254">
        <v>107</v>
      </c>
      <c r="I41" s="254">
        <v>151.67</v>
      </c>
      <c r="J41" s="254">
        <v>512.67</v>
      </c>
      <c r="K41" s="254">
        <v>170.44</v>
      </c>
      <c r="L41" s="192">
        <f t="shared" si="1"/>
        <v>33.24555757114713</v>
      </c>
    </row>
    <row r="42" spans="1:12" s="18" customFormat="1" ht="12.75">
      <c r="A42" s="53"/>
      <c r="B42" s="54"/>
      <c r="C42" s="54"/>
      <c r="D42" s="202" t="s">
        <v>723</v>
      </c>
      <c r="E42" s="202" t="s">
        <v>458</v>
      </c>
      <c r="F42" s="202" t="s">
        <v>409</v>
      </c>
      <c r="G42" s="202" t="s">
        <v>496</v>
      </c>
      <c r="H42" s="204">
        <v>0</v>
      </c>
      <c r="I42" s="204">
        <v>3.9</v>
      </c>
      <c r="J42" s="204">
        <v>10.9</v>
      </c>
      <c r="K42" s="204">
        <v>10.65</v>
      </c>
      <c r="L42" s="192">
        <f t="shared" si="1"/>
        <v>97.70642201834863</v>
      </c>
    </row>
    <row r="43" spans="1:12" s="18" customFormat="1" ht="12.75">
      <c r="A43" s="53"/>
      <c r="B43" s="54"/>
      <c r="C43" s="54"/>
      <c r="D43" s="202" t="s">
        <v>723</v>
      </c>
      <c r="E43" s="202" t="s">
        <v>458</v>
      </c>
      <c r="F43" s="202" t="s">
        <v>411</v>
      </c>
      <c r="G43" s="202" t="s">
        <v>497</v>
      </c>
      <c r="H43" s="204">
        <v>0</v>
      </c>
      <c r="I43" s="204">
        <v>1</v>
      </c>
      <c r="J43" s="204">
        <v>2</v>
      </c>
      <c r="K43" s="204">
        <v>1.88</v>
      </c>
      <c r="L43" s="192">
        <f t="shared" si="1"/>
        <v>94</v>
      </c>
    </row>
    <row r="44" spans="1:12" s="2" customFormat="1" ht="12.75">
      <c r="A44" s="253" t="s">
        <v>448</v>
      </c>
      <c r="B44" s="184" t="s">
        <v>448</v>
      </c>
      <c r="C44" s="184"/>
      <c r="D44" s="202" t="s">
        <v>723</v>
      </c>
      <c r="E44" s="202" t="s">
        <v>458</v>
      </c>
      <c r="F44" s="202" t="s">
        <v>454</v>
      </c>
      <c r="G44" s="202" t="s">
        <v>498</v>
      </c>
      <c r="H44" s="254">
        <v>7</v>
      </c>
      <c r="I44" s="254">
        <v>17.17</v>
      </c>
      <c r="J44" s="254">
        <v>49.17</v>
      </c>
      <c r="K44" s="254">
        <v>18.76</v>
      </c>
      <c r="L44" s="192">
        <f t="shared" si="1"/>
        <v>38.15334553589587</v>
      </c>
    </row>
    <row r="45" spans="1:12" s="18" customFormat="1" ht="12.75">
      <c r="A45" s="53"/>
      <c r="B45" s="54"/>
      <c r="C45" s="54"/>
      <c r="D45" s="202" t="s">
        <v>723</v>
      </c>
      <c r="E45" s="202" t="s">
        <v>459</v>
      </c>
      <c r="F45" s="202" t="s">
        <v>409</v>
      </c>
      <c r="G45" s="202" t="s">
        <v>499</v>
      </c>
      <c r="H45" s="204">
        <v>0</v>
      </c>
      <c r="I45" s="204">
        <v>14.66</v>
      </c>
      <c r="J45" s="204">
        <v>40.66</v>
      </c>
      <c r="K45" s="204">
        <v>39.93</v>
      </c>
      <c r="L45" s="192">
        <f t="shared" si="1"/>
        <v>98.20462370880473</v>
      </c>
    </row>
    <row r="46" spans="1:12" s="18" customFormat="1" ht="12.75">
      <c r="A46" s="53"/>
      <c r="B46" s="54"/>
      <c r="C46" s="54"/>
      <c r="D46" s="202" t="s">
        <v>723</v>
      </c>
      <c r="E46" s="202" t="s">
        <v>459</v>
      </c>
      <c r="F46" s="202" t="s">
        <v>411</v>
      </c>
      <c r="G46" s="202" t="s">
        <v>500</v>
      </c>
      <c r="H46" s="204">
        <v>0</v>
      </c>
      <c r="I46" s="204">
        <v>2.58</v>
      </c>
      <c r="J46" s="204">
        <v>7.58</v>
      </c>
      <c r="K46" s="204">
        <v>7.04</v>
      </c>
      <c r="L46" s="192">
        <f t="shared" si="1"/>
        <v>92.87598944591029</v>
      </c>
    </row>
    <row r="47" spans="1:12" s="2" customFormat="1" ht="12.75">
      <c r="A47" s="253" t="s">
        <v>448</v>
      </c>
      <c r="B47" s="184" t="s">
        <v>448</v>
      </c>
      <c r="C47" s="184"/>
      <c r="D47" s="202" t="s">
        <v>723</v>
      </c>
      <c r="E47" s="202" t="s">
        <v>459</v>
      </c>
      <c r="F47" s="202" t="s">
        <v>454</v>
      </c>
      <c r="G47" s="202" t="s">
        <v>501</v>
      </c>
      <c r="H47" s="254">
        <v>23</v>
      </c>
      <c r="I47" s="254">
        <v>32.42</v>
      </c>
      <c r="J47" s="254">
        <v>121.42</v>
      </c>
      <c r="K47" s="254">
        <v>36.41</v>
      </c>
      <c r="L47" s="192">
        <f t="shared" si="1"/>
        <v>29.986822599242295</v>
      </c>
    </row>
    <row r="48" spans="1:12" s="18" customFormat="1" ht="12.75">
      <c r="A48" s="53"/>
      <c r="B48" s="54"/>
      <c r="C48" s="54"/>
      <c r="D48" s="202" t="s">
        <v>723</v>
      </c>
      <c r="E48" s="202" t="s">
        <v>460</v>
      </c>
      <c r="F48" s="202" t="s">
        <v>409</v>
      </c>
      <c r="G48" s="202" t="s">
        <v>502</v>
      </c>
      <c r="H48" s="204">
        <v>0</v>
      </c>
      <c r="I48" s="204">
        <v>4.88</v>
      </c>
      <c r="J48" s="204">
        <v>13.88</v>
      </c>
      <c r="K48" s="204">
        <v>13.32</v>
      </c>
      <c r="L48" s="192">
        <f t="shared" si="1"/>
        <v>95.96541786743515</v>
      </c>
    </row>
    <row r="49" spans="1:12" s="18" customFormat="1" ht="12.75">
      <c r="A49" s="53"/>
      <c r="B49" s="54"/>
      <c r="C49" s="54"/>
      <c r="D49" s="202" t="s">
        <v>723</v>
      </c>
      <c r="E49" s="202" t="s">
        <v>460</v>
      </c>
      <c r="F49" s="202" t="s">
        <v>411</v>
      </c>
      <c r="G49" s="202" t="s">
        <v>503</v>
      </c>
      <c r="H49" s="204">
        <v>0</v>
      </c>
      <c r="I49" s="204">
        <v>1</v>
      </c>
      <c r="J49" s="204">
        <v>3</v>
      </c>
      <c r="K49" s="204">
        <v>2.34</v>
      </c>
      <c r="L49" s="192">
        <f t="shared" si="1"/>
        <v>77.99999999999999</v>
      </c>
    </row>
    <row r="50" spans="1:12" s="2" customFormat="1" ht="12.75">
      <c r="A50" s="253" t="s">
        <v>448</v>
      </c>
      <c r="B50" s="184" t="s">
        <v>448</v>
      </c>
      <c r="C50" s="184"/>
      <c r="D50" s="202" t="s">
        <v>723</v>
      </c>
      <c r="E50" s="202" t="s">
        <v>460</v>
      </c>
      <c r="F50" s="202" t="s">
        <v>454</v>
      </c>
      <c r="G50" s="202" t="s">
        <v>504</v>
      </c>
      <c r="H50" s="254">
        <v>8</v>
      </c>
      <c r="I50" s="254">
        <v>10.71</v>
      </c>
      <c r="J50" s="254">
        <v>49.71</v>
      </c>
      <c r="K50" s="254">
        <v>12.01</v>
      </c>
      <c r="L50" s="192">
        <f t="shared" si="1"/>
        <v>24.16012874673104</v>
      </c>
    </row>
    <row r="51" spans="1:12" s="18" customFormat="1" ht="12.75">
      <c r="A51" s="53"/>
      <c r="B51" s="54"/>
      <c r="C51" s="54"/>
      <c r="D51" s="202" t="s">
        <v>723</v>
      </c>
      <c r="E51" s="202" t="s">
        <v>461</v>
      </c>
      <c r="F51" s="202" t="s">
        <v>409</v>
      </c>
      <c r="G51" s="202" t="s">
        <v>505</v>
      </c>
      <c r="H51" s="204">
        <v>0</v>
      </c>
      <c r="I51" s="204">
        <v>23.24</v>
      </c>
      <c r="J51" s="204">
        <v>63.24</v>
      </c>
      <c r="K51" s="204">
        <v>63.23</v>
      </c>
      <c r="L51" s="192">
        <f t="shared" si="1"/>
        <v>99.9841872232764</v>
      </c>
    </row>
    <row r="52" spans="1:12" s="18" customFormat="1" ht="12.75">
      <c r="A52" s="53"/>
      <c r="B52" s="54"/>
      <c r="C52" s="54"/>
      <c r="D52" s="202" t="s">
        <v>723</v>
      </c>
      <c r="E52" s="202" t="s">
        <v>461</v>
      </c>
      <c r="F52" s="202" t="s">
        <v>411</v>
      </c>
      <c r="G52" s="202" t="s">
        <v>506</v>
      </c>
      <c r="H52" s="204">
        <v>0</v>
      </c>
      <c r="I52" s="204">
        <v>4.1</v>
      </c>
      <c r="J52" s="204">
        <v>12.1</v>
      </c>
      <c r="K52" s="204">
        <v>11.16</v>
      </c>
      <c r="L52" s="192">
        <f t="shared" si="1"/>
        <v>92.23140495867769</v>
      </c>
    </row>
    <row r="53" spans="1:12" s="2" customFormat="1" ht="12.75">
      <c r="A53" s="253" t="s">
        <v>448</v>
      </c>
      <c r="B53" s="184" t="s">
        <v>448</v>
      </c>
      <c r="C53" s="184"/>
      <c r="D53" s="202" t="s">
        <v>723</v>
      </c>
      <c r="E53" s="202" t="s">
        <v>461</v>
      </c>
      <c r="F53" s="202" t="s">
        <v>454</v>
      </c>
      <c r="G53" s="202" t="s">
        <v>507</v>
      </c>
      <c r="H53" s="254">
        <v>37</v>
      </c>
      <c r="I53" s="254">
        <v>51.45</v>
      </c>
      <c r="J53" s="254">
        <v>153.45</v>
      </c>
      <c r="K53" s="254">
        <v>57.81</v>
      </c>
      <c r="L53" s="192">
        <f t="shared" si="1"/>
        <v>37.67350928641252</v>
      </c>
    </row>
    <row r="54" spans="1:12" s="2" customFormat="1" ht="12.75">
      <c r="A54" s="253"/>
      <c r="B54" s="184"/>
      <c r="C54" s="184"/>
      <c r="D54" s="195" t="s">
        <v>723</v>
      </c>
      <c r="E54" s="195" t="s">
        <v>36</v>
      </c>
      <c r="F54" s="195" t="s">
        <v>454</v>
      </c>
      <c r="G54" s="195" t="s">
        <v>441</v>
      </c>
      <c r="H54" s="173">
        <f>SUM(H55:H56)</f>
        <v>1695</v>
      </c>
      <c r="I54" s="173">
        <f>SUM(I55:I56)</f>
        <v>1059.25</v>
      </c>
      <c r="J54" s="173">
        <f>SUM(J55:J56)</f>
        <v>1059.25</v>
      </c>
      <c r="K54" s="173">
        <f>SUM(K55:K56)</f>
        <v>875.5</v>
      </c>
      <c r="L54" s="234">
        <f t="shared" si="1"/>
        <v>82.65282039178665</v>
      </c>
    </row>
    <row r="55" spans="1:12" s="200" customFormat="1" ht="12.75">
      <c r="A55" s="30"/>
      <c r="B55" s="4"/>
      <c r="C55" s="4"/>
      <c r="D55" s="190" t="s">
        <v>723</v>
      </c>
      <c r="E55" s="190" t="s">
        <v>462</v>
      </c>
      <c r="F55" s="190" t="s">
        <v>454</v>
      </c>
      <c r="G55" s="190" t="s">
        <v>630</v>
      </c>
      <c r="H55" s="193">
        <v>700</v>
      </c>
      <c r="I55" s="193">
        <v>215.89</v>
      </c>
      <c r="J55" s="193">
        <v>215.89</v>
      </c>
      <c r="K55" s="193">
        <v>215.89</v>
      </c>
      <c r="L55" s="192">
        <f t="shared" si="1"/>
        <v>100</v>
      </c>
    </row>
    <row r="56" spans="1:12" s="200" customFormat="1" ht="15" customHeight="1">
      <c r="A56" s="30"/>
      <c r="B56" s="4"/>
      <c r="C56" s="4"/>
      <c r="D56" s="190" t="s">
        <v>723</v>
      </c>
      <c r="E56" s="190" t="s">
        <v>476</v>
      </c>
      <c r="F56" s="190" t="s">
        <v>454</v>
      </c>
      <c r="G56" s="198" t="s">
        <v>642</v>
      </c>
      <c r="H56" s="193">
        <v>995</v>
      </c>
      <c r="I56" s="193">
        <v>843.36</v>
      </c>
      <c r="J56" s="193">
        <v>843.36</v>
      </c>
      <c r="K56" s="193">
        <v>659.61</v>
      </c>
      <c r="L56" s="192">
        <f t="shared" si="1"/>
        <v>78.2121513944223</v>
      </c>
    </row>
    <row r="57" spans="1:12" s="2" customFormat="1" ht="12.75">
      <c r="A57" s="64" t="s">
        <v>725</v>
      </c>
      <c r="B57" s="65" t="s">
        <v>703</v>
      </c>
      <c r="C57" s="291" t="s">
        <v>481</v>
      </c>
      <c r="D57" s="291" t="s">
        <v>732</v>
      </c>
      <c r="E57" s="291"/>
      <c r="F57" s="291"/>
      <c r="G57" s="291" t="s">
        <v>509</v>
      </c>
      <c r="H57" s="292">
        <f>SUM(H58:H78)</f>
        <v>2995</v>
      </c>
      <c r="I57" s="292">
        <f>SUM(I58:I78)</f>
        <v>2995</v>
      </c>
      <c r="J57" s="292">
        <f>SUM(J58:J78)</f>
        <v>3464</v>
      </c>
      <c r="K57" s="292">
        <f>SUM(K58:K78)</f>
        <v>2555.2799999999997</v>
      </c>
      <c r="L57" s="234">
        <f t="shared" si="1"/>
        <v>73.76674364896073</v>
      </c>
    </row>
    <row r="58" spans="1:12" s="200" customFormat="1" ht="24.75">
      <c r="A58" s="263"/>
      <c r="B58" s="190"/>
      <c r="C58" s="190"/>
      <c r="D58" s="190" t="s">
        <v>732</v>
      </c>
      <c r="E58" s="190" t="s">
        <v>734</v>
      </c>
      <c r="F58" s="4" t="s">
        <v>409</v>
      </c>
      <c r="G58" s="43" t="s">
        <v>568</v>
      </c>
      <c r="H58" s="193">
        <v>0</v>
      </c>
      <c r="I58" s="193">
        <v>0</v>
      </c>
      <c r="J58" s="193">
        <v>4</v>
      </c>
      <c r="K58" s="193">
        <v>3.97</v>
      </c>
      <c r="L58" s="192">
        <f>K58/J58*100</f>
        <v>99.25</v>
      </c>
    </row>
    <row r="59" spans="1:12" s="200" customFormat="1" ht="24.75">
      <c r="A59" s="263"/>
      <c r="B59" s="190"/>
      <c r="C59" s="190"/>
      <c r="D59" s="190" t="s">
        <v>732</v>
      </c>
      <c r="E59" s="190" t="s">
        <v>734</v>
      </c>
      <c r="F59" s="4" t="s">
        <v>411</v>
      </c>
      <c r="G59" s="43" t="s">
        <v>569</v>
      </c>
      <c r="H59" s="193">
        <v>0</v>
      </c>
      <c r="I59" s="193">
        <v>0</v>
      </c>
      <c r="J59" s="193">
        <v>1</v>
      </c>
      <c r="K59" s="193">
        <v>0.7</v>
      </c>
      <c r="L59" s="192">
        <f>K59/J59*100</f>
        <v>70</v>
      </c>
    </row>
    <row r="60" spans="1:12" s="200" customFormat="1" ht="24.75">
      <c r="A60" s="263"/>
      <c r="B60" s="190"/>
      <c r="C60" s="190"/>
      <c r="D60" s="190" t="s">
        <v>732</v>
      </c>
      <c r="E60" s="190" t="s">
        <v>734</v>
      </c>
      <c r="F60" s="190" t="s">
        <v>454</v>
      </c>
      <c r="G60" s="198" t="s">
        <v>570</v>
      </c>
      <c r="H60" s="193">
        <v>20</v>
      </c>
      <c r="I60" s="193">
        <v>20</v>
      </c>
      <c r="J60" s="193">
        <v>715</v>
      </c>
      <c r="K60" s="193">
        <v>635.28</v>
      </c>
      <c r="L60" s="192">
        <f t="shared" si="1"/>
        <v>88.85034965034964</v>
      </c>
    </row>
    <row r="61" spans="1:12" s="67" customFormat="1" ht="36.75">
      <c r="A61" s="64"/>
      <c r="B61" s="65"/>
      <c r="C61" s="65"/>
      <c r="D61" s="190" t="s">
        <v>732</v>
      </c>
      <c r="E61" s="190" t="s">
        <v>462</v>
      </c>
      <c r="F61" s="190" t="s">
        <v>454</v>
      </c>
      <c r="G61" s="198" t="s">
        <v>573</v>
      </c>
      <c r="H61" s="193">
        <v>500</v>
      </c>
      <c r="I61" s="193">
        <v>313</v>
      </c>
      <c r="J61" s="193">
        <v>304</v>
      </c>
      <c r="K61" s="193">
        <v>143.92</v>
      </c>
      <c r="L61" s="192">
        <f t="shared" si="1"/>
        <v>47.34210526315789</v>
      </c>
    </row>
    <row r="62" spans="1:12" s="67" customFormat="1" ht="25.5">
      <c r="A62" s="64"/>
      <c r="B62" s="65"/>
      <c r="C62" s="65"/>
      <c r="D62" s="190" t="s">
        <v>732</v>
      </c>
      <c r="E62" s="190" t="s">
        <v>462</v>
      </c>
      <c r="F62" s="190" t="s">
        <v>409</v>
      </c>
      <c r="G62" s="198" t="s">
        <v>571</v>
      </c>
      <c r="H62" s="193">
        <v>0</v>
      </c>
      <c r="I62" s="193">
        <v>158.9</v>
      </c>
      <c r="J62" s="193">
        <v>191.9</v>
      </c>
      <c r="K62" s="193">
        <v>191.14</v>
      </c>
      <c r="L62" s="192">
        <f t="shared" si="1"/>
        <v>99.6039603960396</v>
      </c>
    </row>
    <row r="63" spans="1:12" s="67" customFormat="1" ht="25.5">
      <c r="A63" s="64"/>
      <c r="B63" s="65"/>
      <c r="C63" s="65"/>
      <c r="D63" s="190" t="s">
        <v>732</v>
      </c>
      <c r="E63" s="190" t="s">
        <v>462</v>
      </c>
      <c r="F63" s="190" t="s">
        <v>411</v>
      </c>
      <c r="G63" s="198" t="s">
        <v>572</v>
      </c>
      <c r="H63" s="193">
        <v>0</v>
      </c>
      <c r="I63" s="193">
        <v>28.1</v>
      </c>
      <c r="J63" s="193">
        <v>34.1</v>
      </c>
      <c r="K63" s="193">
        <v>33.73</v>
      </c>
      <c r="L63" s="192">
        <f>K63/J63*100</f>
        <v>98.9149560117302</v>
      </c>
    </row>
    <row r="64" spans="1:12" s="152" customFormat="1" ht="13.5" thickBot="1">
      <c r="A64" s="148"/>
      <c r="B64" s="149"/>
      <c r="C64" s="149"/>
      <c r="D64" s="150" t="s">
        <v>732</v>
      </c>
      <c r="E64" s="153" t="s">
        <v>464</v>
      </c>
      <c r="F64" s="153" t="s">
        <v>409</v>
      </c>
      <c r="G64" s="153" t="s">
        <v>631</v>
      </c>
      <c r="H64" s="151">
        <v>0</v>
      </c>
      <c r="I64" s="151">
        <v>1</v>
      </c>
      <c r="J64" s="151">
        <v>1</v>
      </c>
      <c r="K64" s="151">
        <v>0.98</v>
      </c>
      <c r="L64" s="192">
        <f>K64/J64*100</f>
        <v>98</v>
      </c>
    </row>
    <row r="65" spans="1:12" s="1" customFormat="1" ht="38.25">
      <c r="A65" s="26" t="s">
        <v>20</v>
      </c>
      <c r="B65" s="27" t="s">
        <v>19</v>
      </c>
      <c r="C65" s="27" t="s">
        <v>21</v>
      </c>
      <c r="D65" s="27" t="s">
        <v>22</v>
      </c>
      <c r="E65" s="27" t="s">
        <v>442</v>
      </c>
      <c r="F65" s="27" t="s">
        <v>443</v>
      </c>
      <c r="G65" s="27" t="s">
        <v>444</v>
      </c>
      <c r="H65" s="28" t="s">
        <v>445</v>
      </c>
      <c r="I65" s="228" t="s">
        <v>353</v>
      </c>
      <c r="J65" s="28" t="s">
        <v>446</v>
      </c>
      <c r="K65" s="28" t="s">
        <v>447</v>
      </c>
      <c r="L65" s="286" t="s">
        <v>23</v>
      </c>
    </row>
    <row r="66" spans="1:12" s="152" customFormat="1" ht="12.75">
      <c r="A66" s="148"/>
      <c r="B66" s="149"/>
      <c r="C66" s="149"/>
      <c r="D66" s="150" t="s">
        <v>732</v>
      </c>
      <c r="E66" s="153" t="s">
        <v>464</v>
      </c>
      <c r="F66" s="153" t="s">
        <v>411</v>
      </c>
      <c r="G66" s="153" t="s">
        <v>632</v>
      </c>
      <c r="H66" s="151">
        <v>0</v>
      </c>
      <c r="I66" s="151">
        <v>1</v>
      </c>
      <c r="J66" s="151">
        <v>1</v>
      </c>
      <c r="K66" s="151">
        <v>0.17</v>
      </c>
      <c r="L66" s="192">
        <f>K66/J66*100</f>
        <v>17</v>
      </c>
    </row>
    <row r="67" spans="1:12" s="152" customFormat="1" ht="24.75">
      <c r="A67" s="148"/>
      <c r="B67" s="149"/>
      <c r="C67" s="149"/>
      <c r="D67" s="150" t="s">
        <v>732</v>
      </c>
      <c r="E67" s="153" t="s">
        <v>464</v>
      </c>
      <c r="F67" s="153" t="s">
        <v>454</v>
      </c>
      <c r="G67" s="341" t="s">
        <v>574</v>
      </c>
      <c r="H67" s="151">
        <v>250</v>
      </c>
      <c r="I67" s="151">
        <v>248</v>
      </c>
      <c r="J67" s="151">
        <v>298</v>
      </c>
      <c r="K67" s="151">
        <v>241.61</v>
      </c>
      <c r="L67" s="192">
        <f t="shared" si="1"/>
        <v>81.0771812080537</v>
      </c>
    </row>
    <row r="68" spans="1:12" s="152" customFormat="1" ht="12.75">
      <c r="A68" s="148"/>
      <c r="B68" s="149"/>
      <c r="C68" s="149"/>
      <c r="D68" s="150" t="s">
        <v>732</v>
      </c>
      <c r="E68" s="153" t="s">
        <v>346</v>
      </c>
      <c r="F68" s="153" t="s">
        <v>454</v>
      </c>
      <c r="G68" s="153" t="s">
        <v>347</v>
      </c>
      <c r="H68" s="151">
        <v>240</v>
      </c>
      <c r="I68" s="151">
        <v>240</v>
      </c>
      <c r="J68" s="151">
        <v>240</v>
      </c>
      <c r="K68" s="151">
        <v>186.73</v>
      </c>
      <c r="L68" s="192">
        <f t="shared" si="1"/>
        <v>77.80416666666666</v>
      </c>
    </row>
    <row r="69" spans="1:12" s="67" customFormat="1" ht="12.75">
      <c r="A69" s="64"/>
      <c r="B69" s="65"/>
      <c r="C69" s="65"/>
      <c r="D69" s="190" t="s">
        <v>732</v>
      </c>
      <c r="E69" s="190" t="s">
        <v>465</v>
      </c>
      <c r="F69" s="190" t="s">
        <v>409</v>
      </c>
      <c r="G69" s="190" t="s">
        <v>633</v>
      </c>
      <c r="H69" s="193">
        <v>0</v>
      </c>
      <c r="I69" s="193">
        <v>11</v>
      </c>
      <c r="J69" s="193">
        <v>11</v>
      </c>
      <c r="K69" s="193">
        <v>10.1</v>
      </c>
      <c r="L69" s="192">
        <f t="shared" si="1"/>
        <v>91.81818181818181</v>
      </c>
    </row>
    <row r="70" spans="1:12" s="67" customFormat="1" ht="12.75">
      <c r="A70" s="64"/>
      <c r="B70" s="65"/>
      <c r="C70" s="65"/>
      <c r="D70" s="190" t="s">
        <v>732</v>
      </c>
      <c r="E70" s="190" t="s">
        <v>465</v>
      </c>
      <c r="F70" s="190" t="s">
        <v>411</v>
      </c>
      <c r="G70" s="190" t="s">
        <v>634</v>
      </c>
      <c r="H70" s="193">
        <v>0</v>
      </c>
      <c r="I70" s="193">
        <v>2</v>
      </c>
      <c r="J70" s="193">
        <v>2</v>
      </c>
      <c r="K70" s="193">
        <v>1.78</v>
      </c>
      <c r="L70" s="192">
        <f>K70/J70*100</f>
        <v>89</v>
      </c>
    </row>
    <row r="71" spans="1:12" s="67" customFormat="1" ht="12.75">
      <c r="A71" s="64"/>
      <c r="B71" s="65"/>
      <c r="C71" s="65"/>
      <c r="D71" s="190" t="s">
        <v>732</v>
      </c>
      <c r="E71" s="190" t="s">
        <v>465</v>
      </c>
      <c r="F71" s="190" t="s">
        <v>454</v>
      </c>
      <c r="G71" s="190" t="s">
        <v>635</v>
      </c>
      <c r="H71" s="193">
        <v>60</v>
      </c>
      <c r="I71" s="193">
        <v>47</v>
      </c>
      <c r="J71" s="193">
        <v>47</v>
      </c>
      <c r="K71" s="193">
        <v>32.49</v>
      </c>
      <c r="L71" s="192">
        <f t="shared" si="1"/>
        <v>69.1276595744681</v>
      </c>
    </row>
    <row r="72" spans="1:12" s="67" customFormat="1" ht="12.75">
      <c r="A72" s="64"/>
      <c r="B72" s="65"/>
      <c r="C72" s="65"/>
      <c r="D72" s="190" t="s">
        <v>732</v>
      </c>
      <c r="E72" s="190" t="s">
        <v>710</v>
      </c>
      <c r="F72" s="190" t="s">
        <v>454</v>
      </c>
      <c r="G72" s="190" t="s">
        <v>510</v>
      </c>
      <c r="H72" s="193">
        <v>55</v>
      </c>
      <c r="I72" s="193">
        <v>55</v>
      </c>
      <c r="J72" s="193">
        <v>25</v>
      </c>
      <c r="K72" s="193">
        <v>0</v>
      </c>
      <c r="L72" s="192">
        <f t="shared" si="1"/>
        <v>0</v>
      </c>
    </row>
    <row r="73" spans="1:12" s="2" customFormat="1" ht="12.75">
      <c r="A73" s="30"/>
      <c r="B73" s="4"/>
      <c r="C73" s="4"/>
      <c r="D73" s="4" t="s">
        <v>732</v>
      </c>
      <c r="E73" s="4" t="s">
        <v>729</v>
      </c>
      <c r="F73" s="4" t="s">
        <v>454</v>
      </c>
      <c r="G73" s="4" t="s">
        <v>511</v>
      </c>
      <c r="H73" s="24">
        <v>150</v>
      </c>
      <c r="I73" s="24">
        <v>150</v>
      </c>
      <c r="J73" s="24">
        <v>0</v>
      </c>
      <c r="K73" s="24">
        <v>0</v>
      </c>
      <c r="L73" s="192">
        <v>0</v>
      </c>
    </row>
    <row r="74" spans="1:12" s="2" customFormat="1" ht="24.75">
      <c r="A74" s="30"/>
      <c r="B74" s="4"/>
      <c r="C74" s="4"/>
      <c r="D74" s="4" t="s">
        <v>732</v>
      </c>
      <c r="E74" s="4" t="s">
        <v>470</v>
      </c>
      <c r="F74" s="4" t="s">
        <v>454</v>
      </c>
      <c r="G74" s="43" t="s">
        <v>575</v>
      </c>
      <c r="H74" s="24">
        <v>1500</v>
      </c>
      <c r="I74" s="24">
        <v>1500</v>
      </c>
      <c r="J74" s="24">
        <v>1500</v>
      </c>
      <c r="K74" s="24">
        <v>984.73</v>
      </c>
      <c r="L74" s="192">
        <f t="shared" si="1"/>
        <v>65.64866666666667</v>
      </c>
    </row>
    <row r="75" spans="1:12" s="2" customFormat="1" ht="12.75">
      <c r="A75" s="30"/>
      <c r="B75" s="4"/>
      <c r="C75" s="4"/>
      <c r="D75" s="4" t="s">
        <v>732</v>
      </c>
      <c r="E75" s="4" t="s">
        <v>392</v>
      </c>
      <c r="F75" s="4" t="s">
        <v>454</v>
      </c>
      <c r="G75" s="4" t="s">
        <v>512</v>
      </c>
      <c r="H75" s="24">
        <v>150</v>
      </c>
      <c r="I75" s="24">
        <v>150</v>
      </c>
      <c r="J75" s="24">
        <v>0</v>
      </c>
      <c r="K75" s="24">
        <v>0</v>
      </c>
      <c r="L75" s="192">
        <v>0</v>
      </c>
    </row>
    <row r="76" spans="1:12" s="67" customFormat="1" ht="12.75">
      <c r="A76" s="64"/>
      <c r="B76" s="65"/>
      <c r="C76" s="65"/>
      <c r="D76" s="190" t="s">
        <v>732</v>
      </c>
      <c r="E76" s="190" t="s">
        <v>731</v>
      </c>
      <c r="F76" s="190" t="s">
        <v>409</v>
      </c>
      <c r="G76" s="190" t="s">
        <v>636</v>
      </c>
      <c r="H76" s="193">
        <v>0</v>
      </c>
      <c r="I76" s="193">
        <v>6</v>
      </c>
      <c r="J76" s="193">
        <v>6</v>
      </c>
      <c r="K76" s="193">
        <v>5.52</v>
      </c>
      <c r="L76" s="289">
        <f>K76/J76*100</f>
        <v>92</v>
      </c>
    </row>
    <row r="77" spans="1:12" s="67" customFormat="1" ht="12.75">
      <c r="A77" s="64"/>
      <c r="B77" s="65"/>
      <c r="C77" s="65"/>
      <c r="D77" s="190" t="s">
        <v>732</v>
      </c>
      <c r="E77" s="190" t="s">
        <v>731</v>
      </c>
      <c r="F77" s="190" t="s">
        <v>411</v>
      </c>
      <c r="G77" s="190" t="s">
        <v>637</v>
      </c>
      <c r="H77" s="193">
        <v>0</v>
      </c>
      <c r="I77" s="193">
        <v>1</v>
      </c>
      <c r="J77" s="193">
        <v>1</v>
      </c>
      <c r="K77" s="193">
        <v>0.98</v>
      </c>
      <c r="L77" s="289">
        <f>K77/J77*100</f>
        <v>98</v>
      </c>
    </row>
    <row r="78" spans="1:12" s="67" customFormat="1" ht="12.75">
      <c r="A78" s="64"/>
      <c r="B78" s="65"/>
      <c r="C78" s="65"/>
      <c r="D78" s="190" t="s">
        <v>732</v>
      </c>
      <c r="E78" s="190" t="s">
        <v>731</v>
      </c>
      <c r="F78" s="190" t="s">
        <v>454</v>
      </c>
      <c r="G78" s="190" t="s">
        <v>513</v>
      </c>
      <c r="H78" s="193">
        <v>70</v>
      </c>
      <c r="I78" s="193">
        <v>63</v>
      </c>
      <c r="J78" s="193">
        <v>82</v>
      </c>
      <c r="K78" s="193">
        <v>81.45</v>
      </c>
      <c r="L78" s="289">
        <f>K78/J78*100</f>
        <v>99.32926829268293</v>
      </c>
    </row>
    <row r="79" spans="1:12" s="67" customFormat="1" ht="12.75">
      <c r="A79" s="64" t="s">
        <v>725</v>
      </c>
      <c r="B79" s="65" t="s">
        <v>703</v>
      </c>
      <c r="C79" s="291" t="s">
        <v>703</v>
      </c>
      <c r="D79" s="21" t="s">
        <v>733</v>
      </c>
      <c r="E79" s="291"/>
      <c r="F79" s="291"/>
      <c r="G79" s="291" t="s">
        <v>514</v>
      </c>
      <c r="H79" s="292">
        <f>SUM(H80:H85)</f>
        <v>14058</v>
      </c>
      <c r="I79" s="292">
        <f>SUM(I80:I85)</f>
        <v>18533</v>
      </c>
      <c r="J79" s="292">
        <f>SUM(J80:J85)</f>
        <v>18533</v>
      </c>
      <c r="K79" s="292">
        <f>SUM(K80:K85)</f>
        <v>17500.13</v>
      </c>
      <c r="L79" s="299">
        <f aca="true" t="shared" si="2" ref="L79:L91">K79/J79*100</f>
        <v>94.42686019532725</v>
      </c>
    </row>
    <row r="80" spans="1:12" s="18" customFormat="1" ht="12.75">
      <c r="A80" s="34"/>
      <c r="B80" s="3"/>
      <c r="C80" s="3"/>
      <c r="D80" s="190" t="s">
        <v>733</v>
      </c>
      <c r="E80" s="190" t="s">
        <v>458</v>
      </c>
      <c r="F80" s="190" t="s">
        <v>454</v>
      </c>
      <c r="G80" s="190" t="s">
        <v>56</v>
      </c>
      <c r="H80" s="193">
        <v>8</v>
      </c>
      <c r="I80" s="193">
        <v>8</v>
      </c>
      <c r="J80" s="193">
        <v>8</v>
      </c>
      <c r="K80" s="193">
        <v>0</v>
      </c>
      <c r="L80" s="289">
        <f t="shared" si="2"/>
        <v>0</v>
      </c>
    </row>
    <row r="81" spans="1:12" s="18" customFormat="1" ht="25.5">
      <c r="A81" s="34"/>
      <c r="B81" s="3"/>
      <c r="C81" s="3"/>
      <c r="D81" s="190" t="s">
        <v>733</v>
      </c>
      <c r="E81" s="4" t="s">
        <v>462</v>
      </c>
      <c r="F81" s="146" t="s">
        <v>454</v>
      </c>
      <c r="G81" s="43" t="s">
        <v>638</v>
      </c>
      <c r="H81" s="193">
        <v>0</v>
      </c>
      <c r="I81" s="193">
        <v>1375</v>
      </c>
      <c r="J81" s="193">
        <v>1375</v>
      </c>
      <c r="K81" s="147">
        <v>1374.28</v>
      </c>
      <c r="L81" s="289">
        <f>K81/J81*100</f>
        <v>99.94763636363636</v>
      </c>
    </row>
    <row r="82" spans="1:12" s="18" customFormat="1" ht="12.75">
      <c r="A82" s="34"/>
      <c r="B82" s="3"/>
      <c r="C82" s="3"/>
      <c r="D82" s="190" t="s">
        <v>733</v>
      </c>
      <c r="E82" s="146" t="s">
        <v>346</v>
      </c>
      <c r="F82" s="146" t="s">
        <v>454</v>
      </c>
      <c r="G82" s="4" t="s">
        <v>659</v>
      </c>
      <c r="H82" s="193">
        <v>50</v>
      </c>
      <c r="I82" s="193">
        <v>100</v>
      </c>
      <c r="J82" s="193">
        <v>100</v>
      </c>
      <c r="K82" s="147">
        <v>95.4</v>
      </c>
      <c r="L82" s="289">
        <f t="shared" si="2"/>
        <v>95.4</v>
      </c>
    </row>
    <row r="83" spans="1:12" s="18" customFormat="1" ht="12.75">
      <c r="A83" s="34"/>
      <c r="B83" s="3"/>
      <c r="C83" s="3"/>
      <c r="D83" s="190" t="s">
        <v>733</v>
      </c>
      <c r="E83" s="4" t="s">
        <v>466</v>
      </c>
      <c r="F83" s="146" t="s">
        <v>454</v>
      </c>
      <c r="G83" s="4" t="s">
        <v>588</v>
      </c>
      <c r="H83" s="193">
        <v>0</v>
      </c>
      <c r="I83" s="193">
        <v>50</v>
      </c>
      <c r="J83" s="193">
        <v>50</v>
      </c>
      <c r="K83" s="147">
        <v>40.52</v>
      </c>
      <c r="L83" s="289">
        <f>K83/J83*100</f>
        <v>81.04</v>
      </c>
    </row>
    <row r="84" spans="1:12" s="18" customFormat="1" ht="51">
      <c r="A84" s="34"/>
      <c r="B84" s="3"/>
      <c r="C84" s="3"/>
      <c r="D84" s="190" t="s">
        <v>733</v>
      </c>
      <c r="E84" s="4" t="s">
        <v>710</v>
      </c>
      <c r="F84" s="4" t="s">
        <v>454</v>
      </c>
      <c r="G84" s="43" t="s">
        <v>640</v>
      </c>
      <c r="H84" s="193">
        <v>13500</v>
      </c>
      <c r="I84" s="193">
        <v>16500</v>
      </c>
      <c r="J84" s="193">
        <v>16500</v>
      </c>
      <c r="K84" s="147">
        <v>15640.98</v>
      </c>
      <c r="L84" s="289">
        <f t="shared" si="2"/>
        <v>94.79381818181818</v>
      </c>
    </row>
    <row r="85" spans="1:12" s="18" customFormat="1" ht="25.5">
      <c r="A85" s="34"/>
      <c r="B85" s="3"/>
      <c r="C85" s="3"/>
      <c r="D85" s="190" t="s">
        <v>733</v>
      </c>
      <c r="E85" s="4" t="s">
        <v>476</v>
      </c>
      <c r="F85" s="4" t="s">
        <v>454</v>
      </c>
      <c r="G85" s="43" t="s">
        <v>641</v>
      </c>
      <c r="H85" s="193">
        <v>500</v>
      </c>
      <c r="I85" s="193">
        <v>500</v>
      </c>
      <c r="J85" s="193">
        <v>500</v>
      </c>
      <c r="K85" s="147">
        <v>348.95</v>
      </c>
      <c r="L85" s="289">
        <f t="shared" si="2"/>
        <v>69.78999999999999</v>
      </c>
    </row>
    <row r="86" spans="1:12" s="18" customFormat="1" ht="12.75">
      <c r="A86" s="34" t="s">
        <v>725</v>
      </c>
      <c r="B86" s="3" t="s">
        <v>703</v>
      </c>
      <c r="C86" s="21" t="s">
        <v>713</v>
      </c>
      <c r="D86" s="291" t="s">
        <v>8</v>
      </c>
      <c r="E86" s="291"/>
      <c r="F86" s="291"/>
      <c r="G86" s="291" t="s">
        <v>515</v>
      </c>
      <c r="H86" s="294">
        <f>H87+H88+H93</f>
        <v>5563</v>
      </c>
      <c r="I86" s="294">
        <f>I87+I88+I93</f>
        <v>4263</v>
      </c>
      <c r="J86" s="294">
        <f>J87+J88+J93</f>
        <v>3794</v>
      </c>
      <c r="K86" s="294">
        <f>K87+K88+K93</f>
        <v>1226.78</v>
      </c>
      <c r="L86" s="299">
        <f t="shared" si="2"/>
        <v>32.33473906167633</v>
      </c>
    </row>
    <row r="87" spans="1:12" s="2" customFormat="1" ht="12.75">
      <c r="A87" s="30" t="s">
        <v>448</v>
      </c>
      <c r="B87" s="255"/>
      <c r="C87" s="13" t="s">
        <v>448</v>
      </c>
      <c r="D87" s="264" t="s">
        <v>8</v>
      </c>
      <c r="E87" s="264" t="s">
        <v>458</v>
      </c>
      <c r="F87" s="264" t="s">
        <v>454</v>
      </c>
      <c r="G87" s="264" t="s">
        <v>56</v>
      </c>
      <c r="H87" s="265">
        <v>5</v>
      </c>
      <c r="I87" s="265">
        <v>5</v>
      </c>
      <c r="J87" s="265">
        <v>5</v>
      </c>
      <c r="K87" s="265">
        <v>0</v>
      </c>
      <c r="L87" s="289">
        <f t="shared" si="2"/>
        <v>0</v>
      </c>
    </row>
    <row r="88" spans="1:12" s="67" customFormat="1" ht="12.75">
      <c r="A88" s="64"/>
      <c r="B88" s="269"/>
      <c r="C88" s="206"/>
      <c r="D88" s="206"/>
      <c r="E88" s="206" t="s">
        <v>36</v>
      </c>
      <c r="F88" s="206"/>
      <c r="G88" s="206" t="s">
        <v>517</v>
      </c>
      <c r="H88" s="210">
        <f>SUM(H89:H92)</f>
        <v>900</v>
      </c>
      <c r="I88" s="210">
        <f>SUM(I89:I92)</f>
        <v>1895</v>
      </c>
      <c r="J88" s="210">
        <f>SUM(J89:J92)</f>
        <v>1426</v>
      </c>
      <c r="K88" s="210">
        <f>SUM(K89:K92)</f>
        <v>1002.28</v>
      </c>
      <c r="L88" s="299">
        <f t="shared" si="2"/>
        <v>70.28611500701261</v>
      </c>
    </row>
    <row r="89" spans="1:12" s="18" customFormat="1" ht="12.75">
      <c r="A89" s="34"/>
      <c r="B89" s="256"/>
      <c r="C89" s="3"/>
      <c r="D89" s="190" t="s">
        <v>8</v>
      </c>
      <c r="E89" s="4" t="s">
        <v>705</v>
      </c>
      <c r="F89" s="190" t="s">
        <v>454</v>
      </c>
      <c r="G89" s="4" t="s">
        <v>608</v>
      </c>
      <c r="H89" s="193">
        <v>0</v>
      </c>
      <c r="I89" s="193">
        <v>0</v>
      </c>
      <c r="J89" s="193">
        <v>8</v>
      </c>
      <c r="K89" s="193">
        <v>7.28</v>
      </c>
      <c r="L89" s="289">
        <f>K89/J89*100</f>
        <v>91</v>
      </c>
    </row>
    <row r="90" spans="1:12" s="18" customFormat="1" ht="12.75">
      <c r="A90" s="34"/>
      <c r="B90" s="256"/>
      <c r="C90" s="3"/>
      <c r="D90" s="190" t="s">
        <v>8</v>
      </c>
      <c r="E90" s="190" t="s">
        <v>710</v>
      </c>
      <c r="F90" s="190" t="s">
        <v>454</v>
      </c>
      <c r="G90" s="190" t="s">
        <v>516</v>
      </c>
      <c r="H90" s="193">
        <v>600</v>
      </c>
      <c r="I90" s="193">
        <v>600</v>
      </c>
      <c r="J90" s="193">
        <v>423</v>
      </c>
      <c r="K90" s="193">
        <v>0</v>
      </c>
      <c r="L90" s="289">
        <f t="shared" si="2"/>
        <v>0</v>
      </c>
    </row>
    <row r="91" spans="1:12" s="18" customFormat="1" ht="12.75">
      <c r="A91" s="34"/>
      <c r="B91" s="256"/>
      <c r="C91" s="3"/>
      <c r="D91" s="190" t="s">
        <v>8</v>
      </c>
      <c r="E91" s="190" t="s">
        <v>470</v>
      </c>
      <c r="F91" s="190" t="s">
        <v>454</v>
      </c>
      <c r="G91" s="190" t="s">
        <v>639</v>
      </c>
      <c r="H91" s="193">
        <v>0</v>
      </c>
      <c r="I91" s="193">
        <v>995</v>
      </c>
      <c r="J91" s="193">
        <v>995</v>
      </c>
      <c r="K91" s="193">
        <v>995</v>
      </c>
      <c r="L91" s="289">
        <f t="shared" si="2"/>
        <v>100</v>
      </c>
    </row>
    <row r="92" spans="1:12" s="18" customFormat="1" ht="12.75">
      <c r="A92" s="266"/>
      <c r="B92" s="267"/>
      <c r="C92" s="268"/>
      <c r="D92" s="264" t="s">
        <v>8</v>
      </c>
      <c r="E92" s="264" t="s">
        <v>476</v>
      </c>
      <c r="F92" s="264" t="s">
        <v>454</v>
      </c>
      <c r="G92" s="264" t="s">
        <v>508</v>
      </c>
      <c r="H92" s="265">
        <v>300</v>
      </c>
      <c r="I92" s="265">
        <v>300</v>
      </c>
      <c r="J92" s="265">
        <v>0</v>
      </c>
      <c r="K92" s="265">
        <v>0</v>
      </c>
      <c r="L92" s="300">
        <v>0</v>
      </c>
    </row>
    <row r="93" spans="1:12" s="18" customFormat="1" ht="12.75">
      <c r="A93" s="34"/>
      <c r="B93" s="3"/>
      <c r="C93" s="3"/>
      <c r="D93" s="65" t="s">
        <v>8</v>
      </c>
      <c r="E93" s="65"/>
      <c r="F93" s="65"/>
      <c r="G93" s="65" t="s">
        <v>518</v>
      </c>
      <c r="H93" s="25">
        <f>SUM(H94)</f>
        <v>4658</v>
      </c>
      <c r="I93" s="25">
        <f>SUM(I94)</f>
        <v>2363</v>
      </c>
      <c r="J93" s="25">
        <f>SUM(J94)</f>
        <v>2363</v>
      </c>
      <c r="K93" s="25">
        <f>SUM(K94)</f>
        <v>224.5</v>
      </c>
      <c r="L93" s="289">
        <f>K93/J93*100</f>
        <v>9.500634786288616</v>
      </c>
    </row>
    <row r="94" spans="1:12" s="18" customFormat="1" ht="13.5" thickBot="1">
      <c r="A94" s="207"/>
      <c r="B94" s="208"/>
      <c r="C94" s="208"/>
      <c r="D94" s="211" t="s">
        <v>8</v>
      </c>
      <c r="E94" s="211" t="s">
        <v>743</v>
      </c>
      <c r="F94" s="211" t="s">
        <v>454</v>
      </c>
      <c r="G94" s="211" t="s">
        <v>576</v>
      </c>
      <c r="H94" s="230">
        <v>4658</v>
      </c>
      <c r="I94" s="230">
        <v>2363</v>
      </c>
      <c r="J94" s="230">
        <v>2363</v>
      </c>
      <c r="K94" s="209">
        <v>224.5</v>
      </c>
      <c r="L94" s="290">
        <f>K94/J94*100</f>
        <v>9.500634786288616</v>
      </c>
    </row>
    <row r="95" spans="1:12" s="18" customFormat="1" ht="12.75" customHeight="1" thickBot="1">
      <c r="A95" s="187"/>
      <c r="B95" s="187"/>
      <c r="C95" s="187"/>
      <c r="D95" s="219"/>
      <c r="E95" s="220"/>
      <c r="F95" s="220"/>
      <c r="G95" s="220"/>
      <c r="H95" s="188"/>
      <c r="I95" s="188"/>
      <c r="J95" s="188"/>
      <c r="K95" s="221"/>
      <c r="L95" s="188"/>
    </row>
    <row r="96" spans="1:12" s="18" customFormat="1" ht="3.75" customHeight="1" hidden="1" thickBot="1">
      <c r="A96" s="187"/>
      <c r="B96" s="187"/>
      <c r="C96" s="187"/>
      <c r="D96" s="219"/>
      <c r="E96" s="220"/>
      <c r="F96" s="220"/>
      <c r="G96" s="220"/>
      <c r="H96" s="188"/>
      <c r="I96" s="188"/>
      <c r="J96" s="188"/>
      <c r="K96" s="221"/>
      <c r="L96" s="188"/>
    </row>
    <row r="97" spans="1:12" s="18" customFormat="1" ht="12.75">
      <c r="A97" s="407" t="s">
        <v>204</v>
      </c>
      <c r="B97" s="405" t="s">
        <v>169</v>
      </c>
      <c r="C97" s="405"/>
      <c r="D97" s="405"/>
      <c r="E97" s="401">
        <v>55077.4</v>
      </c>
      <c r="F97" s="402"/>
      <c r="G97" s="220"/>
      <c r="H97" s="188"/>
      <c r="I97" s="188"/>
      <c r="J97" s="188"/>
      <c r="K97" s="221"/>
      <c r="L97" s="188"/>
    </row>
    <row r="98" spans="1:12" s="18" customFormat="1" ht="13.5" thickBot="1">
      <c r="A98" s="408"/>
      <c r="B98" s="406" t="s">
        <v>170</v>
      </c>
      <c r="C98" s="406"/>
      <c r="D98" s="406"/>
      <c r="E98" s="403">
        <v>508.9</v>
      </c>
      <c r="F98" s="404"/>
      <c r="G98" s="220"/>
      <c r="H98" s="188"/>
      <c r="I98" s="188"/>
      <c r="J98" s="188"/>
      <c r="K98" s="221"/>
      <c r="L98" s="188"/>
    </row>
    <row r="99" spans="1:12" s="18" customFormat="1" ht="12.75">
      <c r="A99" s="187"/>
      <c r="B99" s="187"/>
      <c r="C99" s="187"/>
      <c r="D99" s="219"/>
      <c r="E99" s="220"/>
      <c r="F99" s="220"/>
      <c r="G99" s="220"/>
      <c r="H99" s="188"/>
      <c r="I99" s="188"/>
      <c r="J99" s="188"/>
      <c r="K99" s="221"/>
      <c r="L99" s="188"/>
    </row>
    <row r="100" spans="1:12" s="18" customFormat="1" ht="12.75">
      <c r="A100" s="187"/>
      <c r="B100" s="187"/>
      <c r="C100" s="187"/>
      <c r="D100" s="219"/>
      <c r="E100" s="220"/>
      <c r="F100" s="220"/>
      <c r="G100" s="220"/>
      <c r="H100" s="188"/>
      <c r="I100" s="188"/>
      <c r="J100" s="188"/>
      <c r="K100" s="221"/>
      <c r="L100" s="188"/>
    </row>
    <row r="101" spans="1:12" s="18" customFormat="1" ht="12.75">
      <c r="A101" s="187"/>
      <c r="B101" s="187"/>
      <c r="C101" s="187"/>
      <c r="D101" s="219"/>
      <c r="E101" s="220"/>
      <c r="F101" s="220"/>
      <c r="G101" s="220"/>
      <c r="H101" s="188"/>
      <c r="I101" s="188"/>
      <c r="J101" s="188"/>
      <c r="K101" s="221"/>
      <c r="L101" s="188"/>
    </row>
    <row r="102" spans="1:12" s="18" customFormat="1" ht="12.75">
      <c r="A102" s="187"/>
      <c r="B102" s="187"/>
      <c r="C102" s="187"/>
      <c r="D102" s="219"/>
      <c r="E102" s="220"/>
      <c r="F102" s="220"/>
      <c r="G102" s="220"/>
      <c r="H102" s="188"/>
      <c r="I102" s="188"/>
      <c r="J102" s="188"/>
      <c r="K102" s="221"/>
      <c r="L102" s="188"/>
    </row>
    <row r="103" spans="1:12" s="18" customFormat="1" ht="12.75">
      <c r="A103" s="187"/>
      <c r="B103" s="187"/>
      <c r="C103" s="187"/>
      <c r="D103" s="219"/>
      <c r="E103" s="220"/>
      <c r="F103" s="220"/>
      <c r="G103" s="220"/>
      <c r="H103" s="188"/>
      <c r="I103" s="188"/>
      <c r="J103" s="188"/>
      <c r="K103" s="221"/>
      <c r="L103" s="188"/>
    </row>
    <row r="104" spans="1:12" s="18" customFormat="1" ht="12.75">
      <c r="A104" s="187"/>
      <c r="B104" s="187"/>
      <c r="C104" s="187"/>
      <c r="D104" s="219"/>
      <c r="E104" s="220"/>
      <c r="F104" s="220"/>
      <c r="G104" s="220"/>
      <c r="H104" s="188"/>
      <c r="I104" s="188"/>
      <c r="J104" s="188"/>
      <c r="K104" s="221"/>
      <c r="L104" s="188"/>
    </row>
    <row r="105" spans="1:12" s="18" customFormat="1" ht="12.75">
      <c r="A105" s="187"/>
      <c r="B105" s="187"/>
      <c r="C105" s="187"/>
      <c r="D105" s="219"/>
      <c r="E105" s="220"/>
      <c r="F105" s="220"/>
      <c r="G105" s="220"/>
      <c r="H105" s="188"/>
      <c r="I105" s="188"/>
      <c r="J105" s="188"/>
      <c r="K105" s="221"/>
      <c r="L105" s="188"/>
    </row>
    <row r="106" spans="1:12" s="18" customFormat="1" ht="12.75">
      <c r="A106" s="187"/>
      <c r="B106" s="187"/>
      <c r="C106" s="187"/>
      <c r="D106" s="219"/>
      <c r="E106" s="220"/>
      <c r="F106" s="220"/>
      <c r="G106" s="220"/>
      <c r="H106" s="188"/>
      <c r="I106" s="188"/>
      <c r="J106" s="188"/>
      <c r="K106" s="221"/>
      <c r="L106" s="188"/>
    </row>
    <row r="107" spans="1:12" s="18" customFormat="1" ht="12.75">
      <c r="A107" s="187"/>
      <c r="B107" s="187"/>
      <c r="C107" s="187"/>
      <c r="D107" s="219"/>
      <c r="E107" s="220"/>
      <c r="F107" s="220"/>
      <c r="G107" s="220"/>
      <c r="H107" s="188"/>
      <c r="I107" s="188"/>
      <c r="J107" s="188"/>
      <c r="K107" s="221"/>
      <c r="L107" s="188"/>
    </row>
    <row r="108" spans="1:12" s="18" customFormat="1" ht="12.75">
      <c r="A108" s="187"/>
      <c r="B108" s="187"/>
      <c r="C108" s="187"/>
      <c r="D108" s="219"/>
      <c r="E108" s="220"/>
      <c r="F108" s="220"/>
      <c r="G108" s="220"/>
      <c r="H108" s="188"/>
      <c r="I108" s="188"/>
      <c r="J108" s="188"/>
      <c r="K108" s="221"/>
      <c r="L108" s="188"/>
    </row>
    <row r="109" spans="1:12" s="18" customFormat="1" ht="12.75">
      <c r="A109" s="187"/>
      <c r="B109" s="187"/>
      <c r="C109" s="187"/>
      <c r="D109" s="219"/>
      <c r="E109" s="220"/>
      <c r="F109" s="220"/>
      <c r="G109" s="220"/>
      <c r="H109" s="188"/>
      <c r="I109" s="188"/>
      <c r="J109" s="188"/>
      <c r="K109" s="221"/>
      <c r="L109" s="188"/>
    </row>
    <row r="110" spans="1:12" s="18" customFormat="1" ht="12.75">
      <c r="A110" s="187"/>
      <c r="B110" s="187"/>
      <c r="C110" s="187"/>
      <c r="D110" s="219"/>
      <c r="E110" s="220"/>
      <c r="F110" s="220"/>
      <c r="G110" s="220"/>
      <c r="H110" s="188"/>
      <c r="I110" s="188"/>
      <c r="J110" s="188"/>
      <c r="K110" s="221"/>
      <c r="L110" s="188"/>
    </row>
    <row r="111" spans="1:12" s="18" customFormat="1" ht="12.75">
      <c r="A111" s="187"/>
      <c r="B111" s="187"/>
      <c r="C111" s="187"/>
      <c r="D111" s="219"/>
      <c r="E111" s="220"/>
      <c r="F111" s="220"/>
      <c r="G111" s="220"/>
      <c r="H111" s="188"/>
      <c r="I111" s="188"/>
      <c r="J111" s="188"/>
      <c r="K111" s="221"/>
      <c r="L111" s="188"/>
    </row>
    <row r="112" spans="1:12" s="18" customFormat="1" ht="12.75">
      <c r="A112" s="187"/>
      <c r="B112" s="187"/>
      <c r="C112" s="187"/>
      <c r="D112" s="219"/>
      <c r="E112" s="220"/>
      <c r="F112" s="220"/>
      <c r="G112" s="220"/>
      <c r="H112" s="188"/>
      <c r="I112" s="188"/>
      <c r="J112" s="188"/>
      <c r="K112" s="221"/>
      <c r="L112" s="188"/>
    </row>
    <row r="113" spans="1:12" s="18" customFormat="1" ht="12.75">
      <c r="A113" s="187"/>
      <c r="B113" s="187"/>
      <c r="C113" s="187"/>
      <c r="D113" s="219"/>
      <c r="E113" s="220"/>
      <c r="F113" s="220"/>
      <c r="G113" s="220"/>
      <c r="H113" s="188"/>
      <c r="I113" s="188"/>
      <c r="J113" s="188"/>
      <c r="K113" s="221"/>
      <c r="L113" s="188"/>
    </row>
    <row r="114" spans="1:12" s="18" customFormat="1" ht="12.75">
      <c r="A114" s="187"/>
      <c r="B114" s="187"/>
      <c r="C114" s="187"/>
      <c r="D114" s="219"/>
      <c r="E114" s="220"/>
      <c r="F114" s="220"/>
      <c r="G114" s="220"/>
      <c r="H114" s="188"/>
      <c r="I114" s="188"/>
      <c r="J114" s="188"/>
      <c r="K114" s="221"/>
      <c r="L114" s="188"/>
    </row>
    <row r="115" spans="1:12" s="18" customFormat="1" ht="12.75">
      <c r="A115" s="187"/>
      <c r="B115" s="187"/>
      <c r="C115" s="187"/>
      <c r="D115" s="219"/>
      <c r="E115" s="220"/>
      <c r="F115" s="220"/>
      <c r="G115" s="220"/>
      <c r="H115" s="188"/>
      <c r="I115" s="188"/>
      <c r="J115" s="188"/>
      <c r="K115" s="221"/>
      <c r="L115" s="188"/>
    </row>
    <row r="116" spans="1:12" s="18" customFormat="1" ht="12.75">
      <c r="A116" s="187"/>
      <c r="B116" s="187"/>
      <c r="C116" s="187"/>
      <c r="D116" s="219"/>
      <c r="E116" s="220"/>
      <c r="F116" s="220"/>
      <c r="G116" s="220"/>
      <c r="H116" s="188"/>
      <c r="I116" s="188"/>
      <c r="J116" s="188"/>
      <c r="K116" s="221"/>
      <c r="L116" s="188"/>
    </row>
    <row r="117" spans="1:12" s="18" customFormat="1" ht="12.75">
      <c r="A117" s="187"/>
      <c r="B117" s="187"/>
      <c r="C117" s="187"/>
      <c r="D117" s="219"/>
      <c r="E117" s="220"/>
      <c r="F117" s="220"/>
      <c r="G117" s="220"/>
      <c r="H117" s="188"/>
      <c r="I117" s="188"/>
      <c r="J117" s="188"/>
      <c r="K117" s="221"/>
      <c r="L117" s="188"/>
    </row>
    <row r="118" spans="1:12" s="18" customFormat="1" ht="12.75">
      <c r="A118" s="187"/>
      <c r="B118" s="187"/>
      <c r="C118" s="187"/>
      <c r="D118" s="219"/>
      <c r="E118" s="220"/>
      <c r="F118" s="220"/>
      <c r="G118" s="220"/>
      <c r="H118" s="188"/>
      <c r="I118" s="188"/>
      <c r="J118" s="188"/>
      <c r="K118" s="221"/>
      <c r="L118" s="188"/>
    </row>
    <row r="119" spans="1:12" s="18" customFormat="1" ht="12.75">
      <c r="A119" s="187"/>
      <c r="B119" s="187"/>
      <c r="C119" s="187"/>
      <c r="D119" s="219"/>
      <c r="E119" s="220"/>
      <c r="F119" s="220"/>
      <c r="G119" s="220"/>
      <c r="H119" s="188"/>
      <c r="I119" s="188"/>
      <c r="J119" s="188"/>
      <c r="K119" s="221"/>
      <c r="L119" s="188"/>
    </row>
    <row r="120" spans="1:12" s="2" customFormat="1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2" customFormat="1" ht="12.75">
      <c r="A121" s="118" t="s">
        <v>210</v>
      </c>
      <c r="B121" s="118" t="s">
        <v>241</v>
      </c>
      <c r="C121" s="118"/>
      <c r="D121" s="118"/>
      <c r="E121" s="118"/>
      <c r="F121" s="118"/>
      <c r="G121" s="118"/>
      <c r="H121"/>
      <c r="I121"/>
      <c r="J121"/>
      <c r="K121"/>
      <c r="L121"/>
    </row>
    <row r="122" spans="1:12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2" customFormat="1" ht="12.75">
      <c r="A123" s="1" t="s">
        <v>212</v>
      </c>
      <c r="B123" s="1" t="s">
        <v>242</v>
      </c>
      <c r="C123"/>
      <c r="D123"/>
      <c r="E123"/>
      <c r="F123"/>
      <c r="G123"/>
      <c r="H123"/>
      <c r="I123"/>
      <c r="J123"/>
      <c r="K123"/>
      <c r="L123"/>
    </row>
    <row r="124" spans="1:12" s="2" customFormat="1" ht="12.75">
      <c r="A124" s="1"/>
      <c r="B124" s="1" t="s">
        <v>243</v>
      </c>
      <c r="C124"/>
      <c r="D124"/>
      <c r="E124"/>
      <c r="F124"/>
      <c r="G124"/>
      <c r="H124"/>
      <c r="I124"/>
      <c r="J124"/>
      <c r="K124"/>
      <c r="L124"/>
    </row>
    <row r="125" spans="1:12" s="2" customFormat="1" ht="13.5" thickBot="1">
      <c r="A125" s="1" t="s">
        <v>214</v>
      </c>
      <c r="B125"/>
      <c r="C125"/>
      <c r="D125" t="s">
        <v>317</v>
      </c>
      <c r="E125"/>
      <c r="F125"/>
      <c r="G125"/>
      <c r="H125"/>
      <c r="I125"/>
      <c r="J125"/>
      <c r="K125"/>
      <c r="L125"/>
    </row>
    <row r="126" spans="1:12" s="2" customFormat="1" ht="25.5" customHeight="1">
      <c r="A126" s="381" t="s">
        <v>302</v>
      </c>
      <c r="B126" s="382"/>
      <c r="C126" s="409" t="s">
        <v>303</v>
      </c>
      <c r="D126" s="410"/>
      <c r="E126" s="119" t="s">
        <v>304</v>
      </c>
      <c r="F126" s="121" t="s">
        <v>305</v>
      </c>
      <c r="G126" s="123" t="s">
        <v>308</v>
      </c>
      <c r="H126"/>
      <c r="I126"/>
      <c r="J126"/>
      <c r="K126"/>
      <c r="L126"/>
    </row>
    <row r="127" spans="1:12" s="2" customFormat="1" ht="13.5" thickBot="1">
      <c r="A127" s="383"/>
      <c r="B127" s="384"/>
      <c r="C127" s="399">
        <v>55</v>
      </c>
      <c r="D127" s="400"/>
      <c r="E127" s="115">
        <v>40</v>
      </c>
      <c r="F127" s="122">
        <v>40</v>
      </c>
      <c r="G127" s="124" t="s">
        <v>318</v>
      </c>
      <c r="H127"/>
      <c r="I127"/>
      <c r="J127"/>
      <c r="K127"/>
      <c r="L127"/>
    </row>
    <row r="128" spans="1:12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2" customFormat="1" ht="13.5" thickBot="1">
      <c r="A129" s="1" t="s">
        <v>215</v>
      </c>
      <c r="B129"/>
      <c r="C129"/>
      <c r="D129" t="s">
        <v>244</v>
      </c>
      <c r="E129"/>
      <c r="F129"/>
      <c r="G129"/>
      <c r="H129"/>
      <c r="I129"/>
      <c r="J129"/>
      <c r="K129"/>
      <c r="L129"/>
    </row>
    <row r="130" spans="1:12" s="2" customFormat="1" ht="25.5" customHeight="1">
      <c r="A130" s="381" t="s">
        <v>302</v>
      </c>
      <c r="B130" s="382"/>
      <c r="C130" s="409" t="s">
        <v>303</v>
      </c>
      <c r="D130" s="410"/>
      <c r="E130" s="119" t="s">
        <v>304</v>
      </c>
      <c r="F130" s="121" t="s">
        <v>305</v>
      </c>
      <c r="G130" s="123" t="s">
        <v>308</v>
      </c>
      <c r="H130"/>
      <c r="I130"/>
      <c r="J130"/>
      <c r="K130"/>
      <c r="L130"/>
    </row>
    <row r="131" spans="1:12" s="2" customFormat="1" ht="26.25" thickBot="1">
      <c r="A131" s="383"/>
      <c r="B131" s="384"/>
      <c r="C131" s="399" t="s">
        <v>319</v>
      </c>
      <c r="D131" s="400"/>
      <c r="E131" s="115" t="s">
        <v>319</v>
      </c>
      <c r="F131" s="137" t="s">
        <v>319</v>
      </c>
      <c r="G131" s="124" t="s">
        <v>320</v>
      </c>
      <c r="H131"/>
      <c r="I131"/>
      <c r="J131"/>
      <c r="K131"/>
      <c r="L131"/>
    </row>
    <row r="132" spans="1:12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s="2" customFormat="1" ht="12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s="2" customFormat="1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s="2" customFormat="1" ht="12.75">
      <c r="A208"/>
      <c r="B208"/>
      <c r="C208"/>
      <c r="D208"/>
      <c r="E208"/>
      <c r="F208"/>
      <c r="G208"/>
      <c r="H208"/>
      <c r="I208"/>
      <c r="J208"/>
      <c r="K208"/>
      <c r="L208"/>
    </row>
  </sheetData>
  <sheetProtection/>
  <mergeCells count="11">
    <mergeCell ref="A130:B131"/>
    <mergeCell ref="C126:D126"/>
    <mergeCell ref="C127:D127"/>
    <mergeCell ref="C130:D130"/>
    <mergeCell ref="C131:D131"/>
    <mergeCell ref="E97:F97"/>
    <mergeCell ref="E98:F98"/>
    <mergeCell ref="A126:B127"/>
    <mergeCell ref="B97:D97"/>
    <mergeCell ref="B98:D98"/>
    <mergeCell ref="A97:A98"/>
  </mergeCells>
  <printOptions/>
  <pageMargins left="0.35433070866141736" right="0.35433070866141736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30.09.2011
VÝDAVKY - Program 5: Komunikácie, verejné priestranstvá a rozvoj obce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8.125" style="0" bestFit="1" customWidth="1"/>
    <col min="6" max="6" width="5.25390625" style="0" customWidth="1"/>
    <col min="7" max="7" width="35.875" style="0" customWidth="1"/>
    <col min="8" max="8" width="10.375" style="0" bestFit="1" customWidth="1"/>
    <col min="9" max="9" width="10.125" style="0" customWidth="1"/>
    <col min="10" max="10" width="9.625" style="0" bestFit="1" customWidth="1"/>
    <col min="11" max="11" width="11.00390625" style="0" customWidth="1"/>
    <col min="12" max="12" width="5.875" style="0" bestFit="1" customWidth="1"/>
  </cols>
  <sheetData>
    <row r="1" spans="1:12" ht="12.75">
      <c r="A1" s="412" t="s">
        <v>332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ht="13.5" thickBot="1"/>
    <row r="3" spans="1:12" s="1" customFormat="1" ht="38.25">
      <c r="A3" s="26" t="s">
        <v>20</v>
      </c>
      <c r="B3" s="27" t="s">
        <v>19</v>
      </c>
      <c r="C3" s="27" t="s">
        <v>21</v>
      </c>
      <c r="D3" s="27" t="s">
        <v>22</v>
      </c>
      <c r="E3" s="27" t="s">
        <v>442</v>
      </c>
      <c r="F3" s="27" t="s">
        <v>443</v>
      </c>
      <c r="G3" s="27" t="s">
        <v>444</v>
      </c>
      <c r="H3" s="28" t="s">
        <v>445</v>
      </c>
      <c r="I3" s="228" t="s">
        <v>353</v>
      </c>
      <c r="J3" s="28" t="s">
        <v>446</v>
      </c>
      <c r="K3" s="28" t="s">
        <v>447</v>
      </c>
      <c r="L3" s="233" t="s">
        <v>324</v>
      </c>
    </row>
    <row r="4" spans="1:12" ht="12.75">
      <c r="A4" s="30" t="s">
        <v>449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1"/>
    </row>
    <row r="5" spans="1:12" s="52" customFormat="1" ht="15.75" thickBot="1">
      <c r="A5" s="97" t="s">
        <v>735</v>
      </c>
      <c r="B5" s="98" t="s">
        <v>448</v>
      </c>
      <c r="C5" s="98" t="s">
        <v>448</v>
      </c>
      <c r="D5" s="98" t="s">
        <v>448</v>
      </c>
      <c r="E5" s="98" t="s">
        <v>448</v>
      </c>
      <c r="F5" s="98" t="s">
        <v>448</v>
      </c>
      <c r="G5" s="98" t="s">
        <v>736</v>
      </c>
      <c r="H5" s="103">
        <f>H6+H9+H13+H14</f>
        <v>188995</v>
      </c>
      <c r="I5" s="103">
        <f>I6+I9+I13+I14</f>
        <v>202931</v>
      </c>
      <c r="J5" s="103">
        <f>J6+J9+J13+J14</f>
        <v>213000.15</v>
      </c>
      <c r="K5" s="354">
        <f>K6+K9+K13+K14</f>
        <v>133648.15</v>
      </c>
      <c r="L5" s="102">
        <f>K5/J5*100</f>
        <v>62.74556614162009</v>
      </c>
    </row>
    <row r="6" spans="1:12" s="52" customFormat="1" ht="15">
      <c r="A6" s="99"/>
      <c r="B6" s="351" t="s">
        <v>450</v>
      </c>
      <c r="C6" s="351"/>
      <c r="D6" s="351" t="s">
        <v>737</v>
      </c>
      <c r="E6" s="351"/>
      <c r="F6" s="351"/>
      <c r="G6" s="351" t="s">
        <v>190</v>
      </c>
      <c r="H6" s="352">
        <f>SUM(H7:H8)</f>
        <v>139715</v>
      </c>
      <c r="I6" s="352">
        <f>SUM(I7:I8)</f>
        <v>151193</v>
      </c>
      <c r="J6" s="352">
        <f>SUM(J7:J8)</f>
        <v>161193</v>
      </c>
      <c r="K6" s="352">
        <f>SUM(K7:K8)</f>
        <v>103151.28</v>
      </c>
      <c r="L6" s="353">
        <f>K6/J6*100</f>
        <v>63.992406618153396</v>
      </c>
    </row>
    <row r="7" spans="1:12" s="52" customFormat="1" ht="15">
      <c r="A7" s="345"/>
      <c r="B7" s="346"/>
      <c r="C7" s="346"/>
      <c r="D7" s="346"/>
      <c r="E7" s="346"/>
      <c r="F7" s="346"/>
      <c r="G7" s="350" t="s">
        <v>433</v>
      </c>
      <c r="H7" s="347">
        <v>139715</v>
      </c>
      <c r="I7" s="347">
        <v>150588</v>
      </c>
      <c r="J7" s="347">
        <v>160588</v>
      </c>
      <c r="K7" s="348">
        <v>102713.28</v>
      </c>
      <c r="L7" s="349"/>
    </row>
    <row r="8" spans="1:12" s="52" customFormat="1" ht="27.75" customHeight="1">
      <c r="A8" s="100"/>
      <c r="B8" s="96"/>
      <c r="C8" s="96"/>
      <c r="D8" s="96"/>
      <c r="E8" s="96" t="s">
        <v>708</v>
      </c>
      <c r="F8" s="96" t="s">
        <v>454</v>
      </c>
      <c r="G8" s="227" t="s">
        <v>644</v>
      </c>
      <c r="H8" s="104">
        <v>0</v>
      </c>
      <c r="I8" s="104">
        <v>605</v>
      </c>
      <c r="J8" s="104">
        <v>605</v>
      </c>
      <c r="K8" s="327">
        <v>438</v>
      </c>
      <c r="L8" s="101">
        <f>K8/J8*100</f>
        <v>72.39669421487604</v>
      </c>
    </row>
    <row r="9" spans="1:12" s="52" customFormat="1" ht="15">
      <c r="A9" s="100"/>
      <c r="B9" s="195" t="s">
        <v>481</v>
      </c>
      <c r="C9" s="195"/>
      <c r="D9" s="195" t="s">
        <v>189</v>
      </c>
      <c r="E9" s="195"/>
      <c r="F9" s="195"/>
      <c r="G9" s="195" t="s">
        <v>188</v>
      </c>
      <c r="H9" s="342">
        <f>SUM(H10:H11)</f>
        <v>24925</v>
      </c>
      <c r="I9" s="342">
        <f>SUM(I10:I11)</f>
        <v>27383</v>
      </c>
      <c r="J9" s="342">
        <f>SUM(J10:J11)</f>
        <v>27216</v>
      </c>
      <c r="K9" s="342">
        <f>SUM(K10:K11)</f>
        <v>17158.36</v>
      </c>
      <c r="L9" s="343">
        <f>K9/J9*100</f>
        <v>63.045120517342745</v>
      </c>
    </row>
    <row r="10" spans="1:12" s="52" customFormat="1" ht="15">
      <c r="A10" s="100"/>
      <c r="B10" s="96"/>
      <c r="C10" s="96"/>
      <c r="D10" s="96"/>
      <c r="E10" s="96"/>
      <c r="F10" s="96"/>
      <c r="G10" s="184" t="s">
        <v>432</v>
      </c>
      <c r="H10" s="104">
        <v>24925</v>
      </c>
      <c r="I10" s="104">
        <v>25383</v>
      </c>
      <c r="J10" s="104">
        <v>25216</v>
      </c>
      <c r="K10" s="327">
        <v>15256.11</v>
      </c>
      <c r="L10" s="101">
        <f>K10/J10*100</f>
        <v>60.50170526649746</v>
      </c>
    </row>
    <row r="11" spans="1:12" s="52" customFormat="1" ht="40.5" customHeight="1">
      <c r="A11" s="100"/>
      <c r="B11" s="96"/>
      <c r="C11" s="96"/>
      <c r="D11" s="96"/>
      <c r="E11" s="96" t="s">
        <v>462</v>
      </c>
      <c r="F11" s="96" t="s">
        <v>454</v>
      </c>
      <c r="G11" s="227" t="s">
        <v>645</v>
      </c>
      <c r="H11" s="104">
        <v>0</v>
      </c>
      <c r="I11" s="104">
        <v>2000</v>
      </c>
      <c r="J11" s="104">
        <v>2000</v>
      </c>
      <c r="K11" s="327">
        <v>1902.25</v>
      </c>
      <c r="L11" s="101">
        <f>K11/J11*100</f>
        <v>95.1125</v>
      </c>
    </row>
    <row r="12" spans="1:12" s="52" customFormat="1" ht="9" customHeight="1">
      <c r="A12" s="100"/>
      <c r="B12" s="96"/>
      <c r="C12" s="96"/>
      <c r="D12" s="96"/>
      <c r="E12" s="96"/>
      <c r="F12" s="96"/>
      <c r="G12" s="160"/>
      <c r="H12" s="104"/>
      <c r="I12" s="104"/>
      <c r="J12" s="104"/>
      <c r="K12" s="327"/>
      <c r="L12" s="101"/>
    </row>
    <row r="13" spans="1:12" s="52" customFormat="1" ht="15">
      <c r="A13" s="100"/>
      <c r="B13" s="195" t="s">
        <v>703</v>
      </c>
      <c r="C13" s="195"/>
      <c r="D13" s="195" t="s">
        <v>191</v>
      </c>
      <c r="E13" s="195"/>
      <c r="F13" s="195"/>
      <c r="G13" s="195" t="s">
        <v>192</v>
      </c>
      <c r="H13" s="342">
        <v>5383</v>
      </c>
      <c r="I13" s="342">
        <v>5383</v>
      </c>
      <c r="J13" s="342">
        <v>5295.15</v>
      </c>
      <c r="K13" s="344">
        <v>3394.66</v>
      </c>
      <c r="L13" s="343">
        <f aca="true" t="shared" si="0" ref="L13:L19">K13/J13*100</f>
        <v>64.1088543289614</v>
      </c>
    </row>
    <row r="14" spans="1:12" s="52" customFormat="1" ht="15">
      <c r="A14" s="100"/>
      <c r="B14" s="195" t="s">
        <v>713</v>
      </c>
      <c r="C14" s="195"/>
      <c r="D14" s="195" t="s">
        <v>193</v>
      </c>
      <c r="E14" s="195"/>
      <c r="F14" s="195"/>
      <c r="G14" s="195" t="s">
        <v>194</v>
      </c>
      <c r="H14" s="342">
        <f>SUM(H15:H19)</f>
        <v>18972</v>
      </c>
      <c r="I14" s="342">
        <f>SUM(I15:I19)</f>
        <v>18972</v>
      </c>
      <c r="J14" s="342">
        <f>SUM(J15:J19)</f>
        <v>19296</v>
      </c>
      <c r="K14" s="342">
        <f>SUM(K15:K19)</f>
        <v>9943.849999999999</v>
      </c>
      <c r="L14" s="343">
        <f t="shared" si="0"/>
        <v>51.53321932006632</v>
      </c>
    </row>
    <row r="15" spans="1:12" s="52" customFormat="1" ht="15">
      <c r="A15" s="100"/>
      <c r="B15" s="96"/>
      <c r="C15" s="96"/>
      <c r="D15" s="96"/>
      <c r="E15" s="96"/>
      <c r="F15" s="96"/>
      <c r="G15" s="184" t="s">
        <v>431</v>
      </c>
      <c r="H15" s="104">
        <v>18972</v>
      </c>
      <c r="I15" s="104">
        <v>18972</v>
      </c>
      <c r="J15" s="104">
        <v>19227</v>
      </c>
      <c r="K15" s="327">
        <v>9876.38</v>
      </c>
      <c r="L15" s="101">
        <f t="shared" si="0"/>
        <v>51.367243979820046</v>
      </c>
    </row>
    <row r="16" spans="1:12" s="52" customFormat="1" ht="15">
      <c r="A16" s="100"/>
      <c r="B16" s="96"/>
      <c r="C16" s="96"/>
      <c r="D16" s="96"/>
      <c r="E16" s="96" t="s">
        <v>479</v>
      </c>
      <c r="F16" s="96" t="s">
        <v>454</v>
      </c>
      <c r="G16" s="184" t="s">
        <v>609</v>
      </c>
      <c r="H16" s="104">
        <v>0</v>
      </c>
      <c r="I16" s="104">
        <v>0</v>
      </c>
      <c r="J16" s="104">
        <v>12</v>
      </c>
      <c r="K16" s="327">
        <v>11.6</v>
      </c>
      <c r="L16" s="101">
        <f t="shared" si="0"/>
        <v>96.66666666666667</v>
      </c>
    </row>
    <row r="17" spans="1:12" s="52" customFormat="1" ht="15">
      <c r="A17" s="100"/>
      <c r="B17" s="96"/>
      <c r="C17" s="96"/>
      <c r="D17" s="96"/>
      <c r="E17" s="96" t="s">
        <v>698</v>
      </c>
      <c r="F17" s="96" t="s">
        <v>454</v>
      </c>
      <c r="G17" s="184" t="s">
        <v>610</v>
      </c>
      <c r="H17" s="104">
        <v>0</v>
      </c>
      <c r="I17" s="104">
        <v>0</v>
      </c>
      <c r="J17" s="104">
        <v>24</v>
      </c>
      <c r="K17" s="327">
        <v>23.24</v>
      </c>
      <c r="L17" s="101">
        <f t="shared" si="0"/>
        <v>96.83333333333333</v>
      </c>
    </row>
    <row r="18" spans="1:12" s="52" customFormat="1" ht="15">
      <c r="A18" s="100"/>
      <c r="B18" s="96"/>
      <c r="C18" s="96"/>
      <c r="D18" s="96"/>
      <c r="E18" s="96" t="s">
        <v>470</v>
      </c>
      <c r="F18" s="96" t="s">
        <v>454</v>
      </c>
      <c r="G18" s="184" t="s">
        <v>343</v>
      </c>
      <c r="H18" s="104">
        <v>0</v>
      </c>
      <c r="I18" s="104">
        <v>0</v>
      </c>
      <c r="J18" s="104">
        <v>10</v>
      </c>
      <c r="K18" s="327">
        <v>9.63</v>
      </c>
      <c r="L18" s="101">
        <f t="shared" si="0"/>
        <v>96.30000000000001</v>
      </c>
    </row>
    <row r="19" spans="1:12" s="52" customFormat="1" ht="15.75" thickBot="1">
      <c r="A19" s="323"/>
      <c r="B19" s="324"/>
      <c r="C19" s="324"/>
      <c r="D19" s="324"/>
      <c r="E19" s="324" t="s">
        <v>611</v>
      </c>
      <c r="F19" s="324" t="s">
        <v>454</v>
      </c>
      <c r="G19" s="329" t="s">
        <v>612</v>
      </c>
      <c r="H19" s="325"/>
      <c r="I19" s="325"/>
      <c r="J19" s="325">
        <v>23</v>
      </c>
      <c r="K19" s="328">
        <v>23</v>
      </c>
      <c r="L19" s="326">
        <f t="shared" si="0"/>
        <v>100</v>
      </c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1" spans="1:7" ht="12.75">
      <c r="A41" s="1" t="s">
        <v>89</v>
      </c>
      <c r="F41" s="411"/>
      <c r="G41" s="411"/>
    </row>
    <row r="42" spans="2:7" ht="12.75">
      <c r="B42" t="s">
        <v>184</v>
      </c>
      <c r="E42" t="s">
        <v>525</v>
      </c>
      <c r="F42" s="85"/>
      <c r="G42" s="85"/>
    </row>
    <row r="43" spans="2:7" ht="12.75">
      <c r="B43" t="s">
        <v>185</v>
      </c>
      <c r="E43" t="s">
        <v>525</v>
      </c>
      <c r="F43" s="85"/>
      <c r="G43" s="85"/>
    </row>
    <row r="44" spans="6:7" ht="12.75">
      <c r="F44" s="85"/>
      <c r="G44" s="85"/>
    </row>
    <row r="45" spans="1:7" ht="12.75">
      <c r="A45" s="1" t="s">
        <v>207</v>
      </c>
      <c r="F45" s="85"/>
      <c r="G45" s="85"/>
    </row>
    <row r="46" spans="2:7" ht="12.75">
      <c r="B46" t="s">
        <v>184</v>
      </c>
      <c r="E46" t="s">
        <v>526</v>
      </c>
      <c r="F46" s="85"/>
      <c r="G46" s="85"/>
    </row>
    <row r="47" spans="2:7" ht="12.75">
      <c r="B47" t="s">
        <v>208</v>
      </c>
      <c r="E47" t="s">
        <v>526</v>
      </c>
      <c r="F47" s="85"/>
      <c r="G47" s="85"/>
    </row>
    <row r="48" spans="6:7" ht="12.75">
      <c r="F48" s="85"/>
      <c r="G48" s="85"/>
    </row>
    <row r="49" spans="1:7" ht="12.75">
      <c r="A49" s="1" t="s">
        <v>209</v>
      </c>
      <c r="B49" s="1"/>
      <c r="F49" s="85"/>
      <c r="G49" s="85"/>
    </row>
    <row r="50" spans="2:7" ht="12.75">
      <c r="B50" t="s">
        <v>184</v>
      </c>
      <c r="E50" t="s">
        <v>524</v>
      </c>
      <c r="F50" s="85"/>
      <c r="G50" s="85"/>
    </row>
    <row r="51" spans="2:7" ht="12.75">
      <c r="B51" t="s">
        <v>208</v>
      </c>
      <c r="E51" t="s">
        <v>524</v>
      </c>
      <c r="F51" s="85"/>
      <c r="G51" s="85"/>
    </row>
    <row r="52" spans="6:7" ht="12.75">
      <c r="F52" s="85"/>
      <c r="G52" s="85"/>
    </row>
    <row r="54" spans="1:7" ht="12.75">
      <c r="A54" s="1" t="s">
        <v>187</v>
      </c>
      <c r="D54" t="s">
        <v>90</v>
      </c>
      <c r="E54" s="411" t="s">
        <v>528</v>
      </c>
      <c r="F54" s="411"/>
      <c r="G54" s="411"/>
    </row>
    <row r="55" spans="4:7" ht="12.75">
      <c r="D55" t="s">
        <v>91</v>
      </c>
      <c r="E55" s="411" t="s">
        <v>529</v>
      </c>
      <c r="F55" s="411"/>
      <c r="G55" s="411"/>
    </row>
    <row r="56" spans="4:7" ht="12.75">
      <c r="D56" t="s">
        <v>92</v>
      </c>
      <c r="E56" s="411" t="s">
        <v>530</v>
      </c>
      <c r="F56" s="411"/>
      <c r="G56" s="411"/>
    </row>
    <row r="57" spans="1:5" ht="12.75">
      <c r="A57" s="1" t="s">
        <v>186</v>
      </c>
      <c r="E57" s="19" t="s">
        <v>527</v>
      </c>
    </row>
    <row r="66" spans="1:2" ht="12.75">
      <c r="A66" s="118" t="s">
        <v>210</v>
      </c>
      <c r="B66" s="118" t="s">
        <v>245</v>
      </c>
    </row>
    <row r="68" spans="1:2" ht="12.75">
      <c r="A68" s="1" t="s">
        <v>212</v>
      </c>
      <c r="B68" s="1" t="s">
        <v>246</v>
      </c>
    </row>
    <row r="70" spans="1:4" ht="12.75">
      <c r="A70" s="125" t="s">
        <v>247</v>
      </c>
      <c r="B70" s="125"/>
      <c r="C70" s="125" t="s">
        <v>188</v>
      </c>
      <c r="D70" s="125"/>
    </row>
    <row r="71" spans="1:3" ht="12.75">
      <c r="A71" s="1" t="s">
        <v>212</v>
      </c>
      <c r="C71" t="s">
        <v>248</v>
      </c>
    </row>
    <row r="72" spans="1:4" ht="12.75">
      <c r="A72" s="1" t="s">
        <v>223</v>
      </c>
      <c r="D72" t="s">
        <v>249</v>
      </c>
    </row>
    <row r="73" ht="12.75">
      <c r="D73" t="s">
        <v>250</v>
      </c>
    </row>
    <row r="74" ht="12.75">
      <c r="D74" t="s">
        <v>251</v>
      </c>
    </row>
    <row r="76" spans="1:3" ht="12.75">
      <c r="A76" s="125" t="s">
        <v>252</v>
      </c>
      <c r="B76" s="125"/>
      <c r="C76" s="125" t="s">
        <v>190</v>
      </c>
    </row>
    <row r="77" spans="1:3" ht="12.75">
      <c r="A77" s="1" t="s">
        <v>212</v>
      </c>
      <c r="C77" t="s">
        <v>253</v>
      </c>
    </row>
    <row r="78" spans="1:4" ht="12.75">
      <c r="A78" s="1" t="s">
        <v>223</v>
      </c>
      <c r="D78" t="s">
        <v>254</v>
      </c>
    </row>
    <row r="79" ht="12.75">
      <c r="D79" t="s">
        <v>255</v>
      </c>
    </row>
    <row r="80" ht="12.75">
      <c r="D80" t="s">
        <v>256</v>
      </c>
    </row>
    <row r="82" spans="1:4" ht="12.75">
      <c r="A82" s="125" t="s">
        <v>257</v>
      </c>
      <c r="B82" s="125"/>
      <c r="C82" s="125" t="s">
        <v>258</v>
      </c>
      <c r="D82" s="125"/>
    </row>
    <row r="83" spans="1:3" ht="12.75">
      <c r="A83" s="1" t="s">
        <v>212</v>
      </c>
      <c r="C83" t="s">
        <v>260</v>
      </c>
    </row>
    <row r="84" ht="12.75">
      <c r="C84" t="s">
        <v>259</v>
      </c>
    </row>
    <row r="85" spans="1:4" ht="12.75">
      <c r="A85" s="1" t="s">
        <v>223</v>
      </c>
      <c r="D85" t="s">
        <v>254</v>
      </c>
    </row>
    <row r="89" spans="1:4" ht="12.75">
      <c r="A89" s="125" t="s">
        <v>261</v>
      </c>
      <c r="B89" s="125"/>
      <c r="C89" s="125" t="s">
        <v>194</v>
      </c>
      <c r="D89" s="125"/>
    </row>
    <row r="90" spans="1:3" ht="12.75">
      <c r="A90" s="1" t="s">
        <v>212</v>
      </c>
      <c r="C90" t="s">
        <v>262</v>
      </c>
    </row>
    <row r="91" spans="1:3" ht="12.75">
      <c r="A91" s="1"/>
      <c r="C91" t="s">
        <v>259</v>
      </c>
    </row>
    <row r="92" spans="1:4" ht="12.75">
      <c r="A92" s="1" t="s">
        <v>223</v>
      </c>
      <c r="D92" t="s">
        <v>263</v>
      </c>
    </row>
    <row r="93" ht="12.75">
      <c r="D93" t="s">
        <v>264</v>
      </c>
    </row>
  </sheetData>
  <sheetProtection/>
  <mergeCells count="5">
    <mergeCell ref="E56:G56"/>
    <mergeCell ref="A1:L1"/>
    <mergeCell ref="F41:G41"/>
    <mergeCell ref="E54:G54"/>
    <mergeCell ref="E55:G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8.375" style="0" customWidth="1"/>
    <col min="2" max="2" width="11.75390625" style="0" customWidth="1"/>
    <col min="3" max="3" width="5.75390625" style="0" customWidth="1"/>
    <col min="5" max="5" width="7.75390625" style="0" customWidth="1"/>
    <col min="6" max="6" width="5.125" style="0" customWidth="1"/>
    <col min="7" max="7" width="43.875" style="0" customWidth="1"/>
    <col min="8" max="8" width="9.375" style="0" customWidth="1"/>
    <col min="9" max="9" width="10.125" style="0" customWidth="1"/>
    <col min="10" max="10" width="8.75390625" style="0" customWidth="1"/>
    <col min="11" max="11" width="10.125" style="0" bestFit="1" customWidth="1"/>
    <col min="12" max="12" width="7.75390625" style="0" customWidth="1"/>
  </cols>
  <sheetData>
    <row r="1" spans="1:12" s="1" customFormat="1" ht="38.25">
      <c r="A1" s="26" t="s">
        <v>20</v>
      </c>
      <c r="B1" s="27" t="s">
        <v>19</v>
      </c>
      <c r="C1" s="27" t="s">
        <v>21</v>
      </c>
      <c r="D1" s="27" t="s">
        <v>22</v>
      </c>
      <c r="E1" s="27" t="s">
        <v>442</v>
      </c>
      <c r="F1" s="27" t="s">
        <v>443</v>
      </c>
      <c r="G1" s="27" t="s">
        <v>444</v>
      </c>
      <c r="H1" s="28" t="s">
        <v>445</v>
      </c>
      <c r="I1" s="228" t="s">
        <v>353</v>
      </c>
      <c r="J1" s="28" t="s">
        <v>446</v>
      </c>
      <c r="K1" s="28" t="s">
        <v>447</v>
      </c>
      <c r="L1" s="286" t="s">
        <v>23</v>
      </c>
    </row>
    <row r="2" spans="1:12" ht="12.75" customHeight="1">
      <c r="A2" s="30" t="s">
        <v>449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96"/>
    </row>
    <row r="3" spans="1:12" s="52" customFormat="1" ht="17.25" customHeight="1">
      <c r="A3" s="49" t="s">
        <v>738</v>
      </c>
      <c r="B3" s="50" t="s">
        <v>448</v>
      </c>
      <c r="C3" s="50" t="s">
        <v>448</v>
      </c>
      <c r="D3" s="50" t="s">
        <v>448</v>
      </c>
      <c r="E3" s="50" t="s">
        <v>448</v>
      </c>
      <c r="F3" s="50" t="s">
        <v>448</v>
      </c>
      <c r="G3" s="50" t="s">
        <v>739</v>
      </c>
      <c r="H3" s="51">
        <f>H4+H20+H50+H49</f>
        <v>45143</v>
      </c>
      <c r="I3" s="51">
        <f>I4+I20+I50+I49</f>
        <v>37633</v>
      </c>
      <c r="J3" s="51">
        <f>J4+J20+J50+J49</f>
        <v>62953</v>
      </c>
      <c r="K3" s="51">
        <f>K4+K20+K50+K49</f>
        <v>12975.730000000001</v>
      </c>
      <c r="L3" s="33">
        <f>K3/J3*100</f>
        <v>20.611773863040682</v>
      </c>
    </row>
    <row r="4" spans="1:12" s="18" customFormat="1" ht="12.75">
      <c r="A4" s="53"/>
      <c r="B4" s="21" t="s">
        <v>450</v>
      </c>
      <c r="C4" s="21" t="s">
        <v>448</v>
      </c>
      <c r="D4" s="21" t="s">
        <v>448</v>
      </c>
      <c r="E4" s="21"/>
      <c r="F4" s="21" t="s">
        <v>448</v>
      </c>
      <c r="G4" s="21" t="s">
        <v>741</v>
      </c>
      <c r="H4" s="22">
        <f>H5+H6+H17</f>
        <v>4020</v>
      </c>
      <c r="I4" s="22">
        <f>I5+I6+I17</f>
        <v>5290</v>
      </c>
      <c r="J4" s="22">
        <f>J5+J6+J17</f>
        <v>33790</v>
      </c>
      <c r="K4" s="22">
        <f>K5+K6+K17</f>
        <v>3818.3100000000004</v>
      </c>
      <c r="L4" s="33">
        <f>K4/J4*100</f>
        <v>11.300118378218409</v>
      </c>
    </row>
    <row r="5" spans="1:12" s="18" customFormat="1" ht="12.75">
      <c r="A5" s="53"/>
      <c r="B5" s="54"/>
      <c r="C5" s="54"/>
      <c r="D5" s="202" t="s">
        <v>742</v>
      </c>
      <c r="E5" s="202" t="s">
        <v>458</v>
      </c>
      <c r="F5" s="202"/>
      <c r="G5" s="202" t="s">
        <v>425</v>
      </c>
      <c r="H5" s="204">
        <v>20</v>
      </c>
      <c r="I5" s="235">
        <v>20</v>
      </c>
      <c r="J5" s="235">
        <v>20</v>
      </c>
      <c r="K5" s="205">
        <v>2</v>
      </c>
      <c r="L5" s="192">
        <f aca="true" t="shared" si="0" ref="L5:L18">K5/J5*100</f>
        <v>10</v>
      </c>
    </row>
    <row r="6" spans="1:12" s="18" customFormat="1" ht="12.75">
      <c r="A6" s="53"/>
      <c r="B6" s="54"/>
      <c r="C6" s="54"/>
      <c r="D6" s="195" t="s">
        <v>742</v>
      </c>
      <c r="E6" s="54" t="s">
        <v>36</v>
      </c>
      <c r="F6" s="160"/>
      <c r="G6" s="195" t="s">
        <v>402</v>
      </c>
      <c r="H6" s="55">
        <f>SUM(H7:H16)</f>
        <v>4000</v>
      </c>
      <c r="I6" s="355">
        <f>SUM(I7:I16)</f>
        <v>5270</v>
      </c>
      <c r="J6" s="355">
        <f>SUM(J7:J16)</f>
        <v>5270</v>
      </c>
      <c r="K6" s="355">
        <f>SUM(K7:K16)</f>
        <v>2816.3100000000004</v>
      </c>
      <c r="L6" s="33">
        <f t="shared" si="0"/>
        <v>53.440417457305514</v>
      </c>
    </row>
    <row r="7" spans="1:12" s="18" customFormat="1" ht="12.75">
      <c r="A7" s="53"/>
      <c r="B7" s="54"/>
      <c r="C7" s="54"/>
      <c r="D7" s="160"/>
      <c r="E7" s="202" t="s">
        <v>704</v>
      </c>
      <c r="F7" s="202" t="s">
        <v>454</v>
      </c>
      <c r="G7" s="202" t="s">
        <v>426</v>
      </c>
      <c r="H7" s="204">
        <v>550</v>
      </c>
      <c r="I7" s="235">
        <v>550</v>
      </c>
      <c r="J7" s="235">
        <v>550</v>
      </c>
      <c r="K7" s="205">
        <v>319.73</v>
      </c>
      <c r="L7" s="192">
        <f t="shared" si="0"/>
        <v>58.13272727272728</v>
      </c>
    </row>
    <row r="8" spans="1:12" s="18" customFormat="1" ht="12.75">
      <c r="A8" s="53"/>
      <c r="B8" s="54"/>
      <c r="C8" s="54"/>
      <c r="D8" s="160"/>
      <c r="E8" s="202" t="s">
        <v>704</v>
      </c>
      <c r="F8" s="184" t="s">
        <v>454</v>
      </c>
      <c r="G8" s="184" t="s">
        <v>427</v>
      </c>
      <c r="H8" s="204">
        <v>1550</v>
      </c>
      <c r="I8" s="235">
        <v>1550</v>
      </c>
      <c r="J8" s="235">
        <v>1550</v>
      </c>
      <c r="K8" s="205">
        <v>766.8</v>
      </c>
      <c r="L8" s="192">
        <f t="shared" si="0"/>
        <v>49.47096774193548</v>
      </c>
    </row>
    <row r="9" spans="1:12" s="18" customFormat="1" ht="12.75">
      <c r="A9" s="53"/>
      <c r="B9" s="54"/>
      <c r="C9" s="54"/>
      <c r="D9" s="160"/>
      <c r="E9" s="202" t="s">
        <v>705</v>
      </c>
      <c r="F9" s="184" t="s">
        <v>454</v>
      </c>
      <c r="G9" s="184" t="s">
        <v>428</v>
      </c>
      <c r="H9" s="204">
        <v>100</v>
      </c>
      <c r="I9" s="235">
        <v>100</v>
      </c>
      <c r="J9" s="178">
        <v>100</v>
      </c>
      <c r="K9" s="176">
        <v>52.65</v>
      </c>
      <c r="L9" s="192">
        <f t="shared" si="0"/>
        <v>52.65</v>
      </c>
    </row>
    <row r="10" spans="1:12" s="18" customFormat="1" ht="25.5">
      <c r="A10" s="53"/>
      <c r="B10" s="54"/>
      <c r="C10" s="54"/>
      <c r="D10" s="160"/>
      <c r="E10" s="202" t="s">
        <v>406</v>
      </c>
      <c r="F10" s="184" t="s">
        <v>454</v>
      </c>
      <c r="G10" s="227" t="s">
        <v>646</v>
      </c>
      <c r="H10" s="204">
        <v>100</v>
      </c>
      <c r="I10" s="235">
        <v>1120</v>
      </c>
      <c r="J10" s="178">
        <v>1120</v>
      </c>
      <c r="K10" s="176">
        <v>1117.7</v>
      </c>
      <c r="L10" s="192">
        <f t="shared" si="0"/>
        <v>99.79464285714286</v>
      </c>
    </row>
    <row r="11" spans="1:12" s="18" customFormat="1" ht="25.5" customHeight="1">
      <c r="A11" s="53"/>
      <c r="B11" s="54"/>
      <c r="C11" s="54"/>
      <c r="D11" s="160"/>
      <c r="E11" s="202" t="s">
        <v>734</v>
      </c>
      <c r="F11" s="184" t="s">
        <v>454</v>
      </c>
      <c r="G11" s="227" t="s">
        <v>651</v>
      </c>
      <c r="H11" s="204">
        <v>300</v>
      </c>
      <c r="I11" s="235">
        <v>300</v>
      </c>
      <c r="J11" s="178">
        <v>300</v>
      </c>
      <c r="K11" s="176">
        <v>46.4</v>
      </c>
      <c r="L11" s="192">
        <f t="shared" si="0"/>
        <v>15.466666666666667</v>
      </c>
    </row>
    <row r="12" spans="1:12" s="18" customFormat="1" ht="12.75">
      <c r="A12" s="53"/>
      <c r="B12" s="54"/>
      <c r="C12" s="54"/>
      <c r="D12" s="160"/>
      <c r="E12" s="202" t="s">
        <v>462</v>
      </c>
      <c r="F12" s="184" t="s">
        <v>454</v>
      </c>
      <c r="G12" s="184" t="s">
        <v>429</v>
      </c>
      <c r="H12" s="204">
        <v>100</v>
      </c>
      <c r="I12" s="235">
        <v>100</v>
      </c>
      <c r="J12" s="178">
        <v>100</v>
      </c>
      <c r="K12" s="176">
        <v>65.08</v>
      </c>
      <c r="L12" s="192">
        <f t="shared" si="0"/>
        <v>65.08</v>
      </c>
    </row>
    <row r="13" spans="1:12" s="18" customFormat="1" ht="16.5" customHeight="1">
      <c r="A13" s="53"/>
      <c r="B13" s="54"/>
      <c r="C13" s="54"/>
      <c r="D13" s="160"/>
      <c r="E13" s="202" t="s">
        <v>462</v>
      </c>
      <c r="F13" s="184" t="s">
        <v>454</v>
      </c>
      <c r="G13" s="227" t="s">
        <v>647</v>
      </c>
      <c r="H13" s="204">
        <v>100</v>
      </c>
      <c r="I13" s="235">
        <v>100</v>
      </c>
      <c r="J13" s="178">
        <v>100</v>
      </c>
      <c r="K13" s="176">
        <v>38.15</v>
      </c>
      <c r="L13" s="192">
        <f t="shared" si="0"/>
        <v>38.15</v>
      </c>
    </row>
    <row r="14" spans="1:12" s="18" customFormat="1" ht="12.75">
      <c r="A14" s="53"/>
      <c r="B14" s="54"/>
      <c r="C14" s="54"/>
      <c r="D14" s="160"/>
      <c r="E14" s="202" t="s">
        <v>710</v>
      </c>
      <c r="F14" s="184" t="s">
        <v>454</v>
      </c>
      <c r="G14" s="227" t="s">
        <v>673</v>
      </c>
      <c r="H14" s="204">
        <v>500</v>
      </c>
      <c r="I14" s="235">
        <v>500</v>
      </c>
      <c r="J14" s="178">
        <v>500</v>
      </c>
      <c r="K14" s="176">
        <v>0</v>
      </c>
      <c r="L14" s="192">
        <f t="shared" si="0"/>
        <v>0</v>
      </c>
    </row>
    <row r="15" spans="1:12" s="18" customFormat="1" ht="12.75">
      <c r="A15" s="53"/>
      <c r="B15" s="54"/>
      <c r="C15" s="54"/>
      <c r="D15" s="160"/>
      <c r="E15" s="202" t="s">
        <v>470</v>
      </c>
      <c r="F15" s="184" t="s">
        <v>454</v>
      </c>
      <c r="G15" s="227" t="s">
        <v>648</v>
      </c>
      <c r="H15" s="204">
        <v>0</v>
      </c>
      <c r="I15" s="235">
        <v>250</v>
      </c>
      <c r="J15" s="178">
        <v>250</v>
      </c>
      <c r="K15" s="176">
        <v>159.8</v>
      </c>
      <c r="L15" s="192">
        <f>K15/J15*100</f>
        <v>63.92</v>
      </c>
    </row>
    <row r="16" spans="1:12" s="18" customFormat="1" ht="12.75">
      <c r="A16" s="53"/>
      <c r="B16" s="54"/>
      <c r="C16" s="54"/>
      <c r="D16" s="160"/>
      <c r="E16" s="202" t="s">
        <v>476</v>
      </c>
      <c r="F16" s="184" t="s">
        <v>454</v>
      </c>
      <c r="G16" s="184" t="s">
        <v>683</v>
      </c>
      <c r="H16" s="204">
        <v>700</v>
      </c>
      <c r="I16" s="235">
        <v>700</v>
      </c>
      <c r="J16" s="178">
        <v>700</v>
      </c>
      <c r="K16" s="176">
        <v>250</v>
      </c>
      <c r="L16" s="192">
        <f>K16/J16*100</f>
        <v>35.714285714285715</v>
      </c>
    </row>
    <row r="17" spans="1:12" s="18" customFormat="1" ht="12.75">
      <c r="A17" s="53"/>
      <c r="B17" s="54"/>
      <c r="C17" s="54"/>
      <c r="D17" s="160"/>
      <c r="E17" s="202"/>
      <c r="F17" s="184"/>
      <c r="G17" s="195" t="s">
        <v>613</v>
      </c>
      <c r="H17" s="186">
        <f>SUM(H18:H19)</f>
        <v>0</v>
      </c>
      <c r="I17" s="186">
        <f>SUM(I18:I19)</f>
        <v>0</v>
      </c>
      <c r="J17" s="186">
        <f>SUM(J18:J19)</f>
        <v>28500</v>
      </c>
      <c r="K17" s="186">
        <f>SUM(K18:K19)</f>
        <v>1000</v>
      </c>
      <c r="L17" s="234">
        <f>K17/J17*100</f>
        <v>3.508771929824561</v>
      </c>
    </row>
    <row r="18" spans="1:12" s="18" customFormat="1" ht="12.75">
      <c r="A18" s="53"/>
      <c r="B18" s="54"/>
      <c r="C18" s="54"/>
      <c r="D18" s="160"/>
      <c r="E18" s="184" t="s">
        <v>743</v>
      </c>
      <c r="F18" s="184" t="s">
        <v>454</v>
      </c>
      <c r="G18" s="184" t="s">
        <v>577</v>
      </c>
      <c r="H18" s="204">
        <v>0</v>
      </c>
      <c r="I18" s="235">
        <v>0</v>
      </c>
      <c r="J18" s="178">
        <v>3500</v>
      </c>
      <c r="K18" s="176">
        <v>1000</v>
      </c>
      <c r="L18" s="192">
        <f t="shared" si="0"/>
        <v>28.57142857142857</v>
      </c>
    </row>
    <row r="19" spans="1:12" s="18" customFormat="1" ht="12.75">
      <c r="A19" s="53"/>
      <c r="B19" s="54"/>
      <c r="C19" s="54"/>
      <c r="D19" s="160"/>
      <c r="E19" s="184" t="s">
        <v>743</v>
      </c>
      <c r="F19" s="184" t="s">
        <v>339</v>
      </c>
      <c r="G19" s="184" t="s">
        <v>614</v>
      </c>
      <c r="H19" s="204">
        <v>0</v>
      </c>
      <c r="I19" s="235">
        <v>0</v>
      </c>
      <c r="J19" s="178">
        <v>25000</v>
      </c>
      <c r="K19" s="176">
        <v>0</v>
      </c>
      <c r="L19" s="192">
        <f>K19/J19*100</f>
        <v>0</v>
      </c>
    </row>
    <row r="20" spans="1:12" s="18" customFormat="1" ht="14.25" customHeight="1">
      <c r="A20" s="53" t="s">
        <v>448</v>
      </c>
      <c r="B20" s="21" t="s">
        <v>481</v>
      </c>
      <c r="C20" s="21" t="s">
        <v>448</v>
      </c>
      <c r="D20" s="21" t="s">
        <v>448</v>
      </c>
      <c r="E20" s="21" t="s">
        <v>448</v>
      </c>
      <c r="F20" s="21" t="s">
        <v>448</v>
      </c>
      <c r="G20" s="62" t="s">
        <v>407</v>
      </c>
      <c r="H20" s="22">
        <f>H21+H32+H37</f>
        <v>7015</v>
      </c>
      <c r="I20" s="22">
        <f>I21+I32+I37</f>
        <v>7365</v>
      </c>
      <c r="J20" s="22">
        <f>J21+J32+J37</f>
        <v>5419</v>
      </c>
      <c r="K20" s="22">
        <f>K21+K32+K37</f>
        <v>3525.8099999999995</v>
      </c>
      <c r="L20" s="33">
        <f>K20/J20*100</f>
        <v>65.06384941871192</v>
      </c>
    </row>
    <row r="21" spans="1:12" s="18" customFormat="1" ht="12.75">
      <c r="A21" s="53"/>
      <c r="B21" s="54"/>
      <c r="C21" s="21" t="s">
        <v>450</v>
      </c>
      <c r="D21" s="21"/>
      <c r="E21" s="21"/>
      <c r="F21" s="21"/>
      <c r="G21" s="62" t="s">
        <v>416</v>
      </c>
      <c r="H21" s="22">
        <f>H22+H23</f>
        <v>2295</v>
      </c>
      <c r="I21" s="22">
        <f>I22+I23</f>
        <v>2645</v>
      </c>
      <c r="J21" s="22">
        <f>J22+J23</f>
        <v>1029</v>
      </c>
      <c r="K21" s="22">
        <f>K22+K23</f>
        <v>894.45</v>
      </c>
      <c r="L21" s="33">
        <f>K21/J21*100</f>
        <v>86.92419825072886</v>
      </c>
    </row>
    <row r="22" spans="1:12" s="18" customFormat="1" ht="12.75">
      <c r="A22" s="53"/>
      <c r="B22" s="54"/>
      <c r="C22" s="202" t="s">
        <v>450</v>
      </c>
      <c r="D22" s="202" t="s">
        <v>1</v>
      </c>
      <c r="E22" s="202" t="s">
        <v>458</v>
      </c>
      <c r="F22" s="202"/>
      <c r="G22" s="203" t="s">
        <v>519</v>
      </c>
      <c r="H22" s="204">
        <v>10</v>
      </c>
      <c r="I22" s="204">
        <v>10</v>
      </c>
      <c r="J22" s="204">
        <v>10</v>
      </c>
      <c r="K22" s="204">
        <v>1.37</v>
      </c>
      <c r="L22" s="192">
        <f aca="true" t="shared" si="1" ref="L22:L30">K22/J22*100</f>
        <v>13.700000000000001</v>
      </c>
    </row>
    <row r="23" spans="1:12" s="18" customFormat="1" ht="12.75">
      <c r="A23" s="53"/>
      <c r="B23" s="54"/>
      <c r="C23" s="54"/>
      <c r="D23" s="54"/>
      <c r="E23" s="54" t="s">
        <v>36</v>
      </c>
      <c r="F23" s="54"/>
      <c r="G23" s="54" t="s">
        <v>348</v>
      </c>
      <c r="H23" s="186">
        <f>SUM(H24:H31)</f>
        <v>2285</v>
      </c>
      <c r="I23" s="186">
        <f>SUM(I24:I31)</f>
        <v>2635</v>
      </c>
      <c r="J23" s="186">
        <f>SUM(J24:J31)</f>
        <v>1019</v>
      </c>
      <c r="K23" s="186">
        <f>SUM(K24:K31)</f>
        <v>893.08</v>
      </c>
      <c r="L23" s="33">
        <f t="shared" si="1"/>
        <v>87.64278704612364</v>
      </c>
    </row>
    <row r="24" spans="1:12" s="2" customFormat="1" ht="25.5">
      <c r="A24" s="30" t="s">
        <v>448</v>
      </c>
      <c r="B24" s="4" t="s">
        <v>448</v>
      </c>
      <c r="C24" s="4" t="s">
        <v>450</v>
      </c>
      <c r="D24" s="4" t="s">
        <v>1</v>
      </c>
      <c r="E24" s="4" t="s">
        <v>462</v>
      </c>
      <c r="F24" s="4" t="s">
        <v>454</v>
      </c>
      <c r="G24" s="43" t="s">
        <v>649</v>
      </c>
      <c r="H24" s="24">
        <v>100</v>
      </c>
      <c r="I24" s="24">
        <v>100</v>
      </c>
      <c r="J24" s="24">
        <v>100</v>
      </c>
      <c r="K24" s="24">
        <v>34.8</v>
      </c>
      <c r="L24" s="192">
        <f t="shared" si="1"/>
        <v>34.8</v>
      </c>
    </row>
    <row r="25" spans="1:12" s="2" customFormat="1" ht="41.25" customHeight="1">
      <c r="A25" s="30" t="s">
        <v>448</v>
      </c>
      <c r="B25" s="4" t="s">
        <v>448</v>
      </c>
      <c r="C25" s="4" t="s">
        <v>450</v>
      </c>
      <c r="D25" s="4" t="s">
        <v>1</v>
      </c>
      <c r="E25" s="4" t="s">
        <v>465</v>
      </c>
      <c r="F25" s="4" t="s">
        <v>454</v>
      </c>
      <c r="G25" s="43" t="s">
        <v>652</v>
      </c>
      <c r="H25" s="24">
        <v>1000</v>
      </c>
      <c r="I25" s="24">
        <v>1000</v>
      </c>
      <c r="J25" s="24">
        <v>650</v>
      </c>
      <c r="K25" s="24">
        <v>622.75</v>
      </c>
      <c r="L25" s="192">
        <f t="shared" si="1"/>
        <v>95.8076923076923</v>
      </c>
    </row>
    <row r="26" spans="1:12" s="2" customFormat="1" ht="12.75">
      <c r="A26" s="30"/>
      <c r="B26" s="4"/>
      <c r="C26" s="4" t="s">
        <v>450</v>
      </c>
      <c r="D26" s="4" t="s">
        <v>1</v>
      </c>
      <c r="E26" s="4" t="s">
        <v>466</v>
      </c>
      <c r="F26" s="4" t="s">
        <v>454</v>
      </c>
      <c r="G26" s="4" t="s">
        <v>520</v>
      </c>
      <c r="H26" s="24">
        <v>20</v>
      </c>
      <c r="I26" s="24">
        <v>46</v>
      </c>
      <c r="J26" s="24">
        <v>46</v>
      </c>
      <c r="K26" s="24">
        <v>45.08</v>
      </c>
      <c r="L26" s="192">
        <f t="shared" si="1"/>
        <v>98</v>
      </c>
    </row>
    <row r="27" spans="1:12" s="2" customFormat="1" ht="12.75">
      <c r="A27" s="30"/>
      <c r="B27" s="4"/>
      <c r="C27" s="4" t="s">
        <v>450</v>
      </c>
      <c r="D27" s="4" t="s">
        <v>1</v>
      </c>
      <c r="E27" s="4" t="s">
        <v>2</v>
      </c>
      <c r="F27" s="4" t="s">
        <v>454</v>
      </c>
      <c r="G27" s="4" t="s">
        <v>521</v>
      </c>
      <c r="H27" s="24">
        <v>165</v>
      </c>
      <c r="I27" s="24">
        <v>165</v>
      </c>
      <c r="J27" s="24">
        <v>0</v>
      </c>
      <c r="K27" s="24">
        <v>0</v>
      </c>
      <c r="L27" s="192">
        <v>0</v>
      </c>
    </row>
    <row r="28" spans="1:12" s="2" customFormat="1" ht="12.75">
      <c r="A28" s="30"/>
      <c r="B28" s="4"/>
      <c r="C28" s="4" t="s">
        <v>450</v>
      </c>
      <c r="D28" s="4" t="s">
        <v>1</v>
      </c>
      <c r="E28" s="4" t="s">
        <v>439</v>
      </c>
      <c r="F28" s="4" t="s">
        <v>454</v>
      </c>
      <c r="G28" s="4" t="s">
        <v>522</v>
      </c>
      <c r="H28" s="24">
        <v>300</v>
      </c>
      <c r="I28" s="24">
        <v>300</v>
      </c>
      <c r="J28" s="24">
        <v>0</v>
      </c>
      <c r="K28" s="24">
        <v>0</v>
      </c>
      <c r="L28" s="192">
        <v>0</v>
      </c>
    </row>
    <row r="29" spans="1:12" s="2" customFormat="1" ht="12.75">
      <c r="A29" s="30"/>
      <c r="B29" s="4"/>
      <c r="C29" s="4" t="s">
        <v>450</v>
      </c>
      <c r="D29" s="4" t="s">
        <v>1</v>
      </c>
      <c r="E29" s="4" t="s">
        <v>708</v>
      </c>
      <c r="F29" s="4" t="s">
        <v>454</v>
      </c>
      <c r="G29" s="4" t="s">
        <v>621</v>
      </c>
      <c r="H29" s="24">
        <v>0</v>
      </c>
      <c r="I29" s="24">
        <v>324</v>
      </c>
      <c r="J29" s="24">
        <v>4</v>
      </c>
      <c r="K29" s="24">
        <v>0</v>
      </c>
      <c r="L29" s="192">
        <f>K29/J29*100</f>
        <v>0</v>
      </c>
    </row>
    <row r="30" spans="1:12" s="2" customFormat="1" ht="24.75">
      <c r="A30" s="30"/>
      <c r="B30" s="4"/>
      <c r="C30" s="4" t="s">
        <v>450</v>
      </c>
      <c r="D30" s="4" t="s">
        <v>1</v>
      </c>
      <c r="E30" s="4" t="s">
        <v>470</v>
      </c>
      <c r="F30" s="4" t="s">
        <v>454</v>
      </c>
      <c r="G30" s="43" t="s">
        <v>578</v>
      </c>
      <c r="H30" s="24">
        <v>0</v>
      </c>
      <c r="I30" s="24">
        <v>0</v>
      </c>
      <c r="J30" s="24">
        <v>19</v>
      </c>
      <c r="K30" s="24">
        <v>18.45</v>
      </c>
      <c r="L30" s="192">
        <f t="shared" si="1"/>
        <v>97.10526315789473</v>
      </c>
    </row>
    <row r="31" spans="1:12" s="2" customFormat="1" ht="36.75">
      <c r="A31" s="30" t="s">
        <v>448</v>
      </c>
      <c r="B31" s="4" t="s">
        <v>448</v>
      </c>
      <c r="C31" s="4" t="s">
        <v>450</v>
      </c>
      <c r="D31" s="4" t="s">
        <v>1</v>
      </c>
      <c r="E31" s="4" t="s">
        <v>476</v>
      </c>
      <c r="F31" s="4" t="s">
        <v>454</v>
      </c>
      <c r="G31" s="43" t="s">
        <v>579</v>
      </c>
      <c r="H31" s="24">
        <v>700</v>
      </c>
      <c r="I31" s="24">
        <v>700</v>
      </c>
      <c r="J31" s="24">
        <v>200</v>
      </c>
      <c r="K31" s="24">
        <v>172</v>
      </c>
      <c r="L31" s="284"/>
    </row>
    <row r="32" spans="1:12" s="18" customFormat="1" ht="13.5" customHeight="1">
      <c r="A32" s="34"/>
      <c r="B32" s="3"/>
      <c r="C32" s="21" t="s">
        <v>481</v>
      </c>
      <c r="D32" s="21" t="s">
        <v>742</v>
      </c>
      <c r="E32" s="21"/>
      <c r="F32" s="21"/>
      <c r="G32" s="21" t="s">
        <v>523</v>
      </c>
      <c r="H32" s="294">
        <f>SUM(H33:H35)</f>
        <v>664</v>
      </c>
      <c r="I32" s="294">
        <f>SUM(I33:I35)</f>
        <v>664</v>
      </c>
      <c r="J32" s="294">
        <f>SUM(J33:J35)</f>
        <v>4</v>
      </c>
      <c r="K32" s="294">
        <f>SUM(K33:K35)</f>
        <v>0</v>
      </c>
      <c r="L32" s="285">
        <f>K32/J32*100</f>
        <v>0</v>
      </c>
    </row>
    <row r="33" spans="1:12" s="2" customFormat="1" ht="13.5" thickBot="1">
      <c r="A33" s="30"/>
      <c r="B33" s="4"/>
      <c r="C33" s="4" t="s">
        <v>481</v>
      </c>
      <c r="D33" s="4" t="s">
        <v>742</v>
      </c>
      <c r="E33" s="4" t="s">
        <v>462</v>
      </c>
      <c r="F33" s="4" t="s">
        <v>454</v>
      </c>
      <c r="G33" s="4" t="s">
        <v>62</v>
      </c>
      <c r="H33" s="24">
        <v>264</v>
      </c>
      <c r="I33" s="24">
        <v>264</v>
      </c>
      <c r="J33" s="24">
        <v>4</v>
      </c>
      <c r="K33" s="24">
        <v>0</v>
      </c>
      <c r="L33" s="284"/>
    </row>
    <row r="34" spans="1:12" s="1" customFormat="1" ht="38.25">
      <c r="A34" s="26" t="s">
        <v>20</v>
      </c>
      <c r="B34" s="27" t="s">
        <v>19</v>
      </c>
      <c r="C34" s="27" t="s">
        <v>21</v>
      </c>
      <c r="D34" s="27" t="s">
        <v>22</v>
      </c>
      <c r="E34" s="27" t="s">
        <v>442</v>
      </c>
      <c r="F34" s="27" t="s">
        <v>443</v>
      </c>
      <c r="G34" s="27" t="s">
        <v>444</v>
      </c>
      <c r="H34" s="28" t="s">
        <v>445</v>
      </c>
      <c r="I34" s="228" t="s">
        <v>353</v>
      </c>
      <c r="J34" s="28" t="s">
        <v>446</v>
      </c>
      <c r="K34" s="28" t="s">
        <v>447</v>
      </c>
      <c r="L34" s="286" t="s">
        <v>23</v>
      </c>
    </row>
    <row r="35" spans="1:12" s="2" customFormat="1" ht="12.75">
      <c r="A35" s="30"/>
      <c r="B35" s="4"/>
      <c r="C35" s="4" t="s">
        <v>481</v>
      </c>
      <c r="D35" s="4" t="s">
        <v>742</v>
      </c>
      <c r="E35" s="4" t="s">
        <v>439</v>
      </c>
      <c r="F35" s="4" t="s">
        <v>454</v>
      </c>
      <c r="G35" s="4" t="s">
        <v>522</v>
      </c>
      <c r="H35" s="24">
        <v>400</v>
      </c>
      <c r="I35" s="24">
        <v>400</v>
      </c>
      <c r="J35" s="24">
        <v>0</v>
      </c>
      <c r="K35" s="24">
        <v>0</v>
      </c>
      <c r="L35" s="284"/>
    </row>
    <row r="36" spans="1:12" s="2" customFormat="1" ht="6.75" customHeight="1">
      <c r="A36" s="271"/>
      <c r="B36" s="272"/>
      <c r="C36" s="272"/>
      <c r="D36" s="272"/>
      <c r="E36" s="272"/>
      <c r="F36" s="272"/>
      <c r="G36" s="272"/>
      <c r="H36" s="295"/>
      <c r="I36" s="295"/>
      <c r="J36" s="295"/>
      <c r="K36" s="295"/>
      <c r="L36" s="310"/>
    </row>
    <row r="37" spans="1:12" s="18" customFormat="1" ht="17.25" customHeight="1">
      <c r="A37" s="34" t="s">
        <v>738</v>
      </c>
      <c r="B37" s="3" t="s">
        <v>481</v>
      </c>
      <c r="C37" s="21" t="s">
        <v>703</v>
      </c>
      <c r="D37" s="21" t="s">
        <v>742</v>
      </c>
      <c r="E37" s="21"/>
      <c r="F37" s="21"/>
      <c r="G37" s="21" t="s">
        <v>435</v>
      </c>
      <c r="H37" s="294">
        <f>H38+H39</f>
        <v>4056</v>
      </c>
      <c r="I37" s="294">
        <f>I38+I39</f>
        <v>4056</v>
      </c>
      <c r="J37" s="294">
        <f>J38+J39</f>
        <v>4386</v>
      </c>
      <c r="K37" s="294">
        <f>K38+K39</f>
        <v>2631.3599999999997</v>
      </c>
      <c r="L37" s="285">
        <f>K37/J37*100</f>
        <v>59.99452804377564</v>
      </c>
    </row>
    <row r="38" spans="1:12" s="18" customFormat="1" ht="12.75">
      <c r="A38" s="34"/>
      <c r="B38" s="3"/>
      <c r="C38" s="3"/>
      <c r="D38" s="3"/>
      <c r="E38" s="190" t="s">
        <v>458</v>
      </c>
      <c r="F38" s="190"/>
      <c r="G38" s="198" t="s">
        <v>662</v>
      </c>
      <c r="H38" s="193">
        <v>6</v>
      </c>
      <c r="I38" s="193">
        <v>6</v>
      </c>
      <c r="J38" s="193">
        <v>6</v>
      </c>
      <c r="K38" s="193">
        <v>1.72</v>
      </c>
      <c r="L38" s="283">
        <f aca="true" t="shared" si="2" ref="L38:L48">K38/J38*100</f>
        <v>28.666666666666668</v>
      </c>
    </row>
    <row r="39" spans="1:12" s="18" customFormat="1" ht="12.75" customHeight="1">
      <c r="A39" s="34"/>
      <c r="B39" s="3"/>
      <c r="C39" s="3"/>
      <c r="D39" s="3"/>
      <c r="E39" s="3" t="s">
        <v>36</v>
      </c>
      <c r="F39" s="3"/>
      <c r="G39" s="3" t="s">
        <v>434</v>
      </c>
      <c r="H39" s="25">
        <f>SUM(H40:H48)</f>
        <v>4050</v>
      </c>
      <c r="I39" s="25">
        <f>SUM(I40:I48)</f>
        <v>4050</v>
      </c>
      <c r="J39" s="25">
        <f>SUM(J40:J48)</f>
        <v>4380</v>
      </c>
      <c r="K39" s="25">
        <f>SUM(K40:K48)</f>
        <v>2629.64</v>
      </c>
      <c r="L39" s="282">
        <f t="shared" si="2"/>
        <v>60.03744292237443</v>
      </c>
    </row>
    <row r="40" spans="1:12" s="2" customFormat="1" ht="36.75">
      <c r="A40" s="30" t="s">
        <v>448</v>
      </c>
      <c r="B40" s="4" t="s">
        <v>448</v>
      </c>
      <c r="C40" s="4"/>
      <c r="D40" s="4"/>
      <c r="E40" s="4" t="s">
        <v>462</v>
      </c>
      <c r="F40" s="4" t="s">
        <v>454</v>
      </c>
      <c r="G40" s="43" t="s">
        <v>580</v>
      </c>
      <c r="H40" s="24">
        <v>350</v>
      </c>
      <c r="I40" s="24">
        <v>350</v>
      </c>
      <c r="J40" s="24">
        <v>350</v>
      </c>
      <c r="K40" s="24">
        <f>262.2+36.37</f>
        <v>298.57</v>
      </c>
      <c r="L40" s="283">
        <f t="shared" si="2"/>
        <v>85.30571428571429</v>
      </c>
    </row>
    <row r="41" spans="1:12" s="2" customFormat="1" ht="37.5" customHeight="1">
      <c r="A41" s="30"/>
      <c r="B41" s="4"/>
      <c r="C41" s="4"/>
      <c r="D41" s="4"/>
      <c r="E41" s="4" t="s">
        <v>465</v>
      </c>
      <c r="F41" s="4" t="s">
        <v>454</v>
      </c>
      <c r="G41" s="43" t="s">
        <v>581</v>
      </c>
      <c r="H41" s="24">
        <v>200</v>
      </c>
      <c r="I41" s="24">
        <v>200</v>
      </c>
      <c r="J41" s="24">
        <f>38+85+6+6+365</f>
        <v>500</v>
      </c>
      <c r="K41" s="24">
        <f>84.99+5.75+6+341.38</f>
        <v>438.12</v>
      </c>
      <c r="L41" s="283">
        <f t="shared" si="2"/>
        <v>87.624</v>
      </c>
    </row>
    <row r="42" spans="1:12" s="2" customFormat="1" ht="12.75">
      <c r="A42" s="30"/>
      <c r="B42" s="4"/>
      <c r="C42" s="4"/>
      <c r="D42" s="4"/>
      <c r="E42" s="4" t="s">
        <v>2</v>
      </c>
      <c r="F42" s="4" t="s">
        <v>454</v>
      </c>
      <c r="G42" s="43" t="s">
        <v>660</v>
      </c>
      <c r="H42" s="24">
        <v>700</v>
      </c>
      <c r="I42" s="24">
        <v>700</v>
      </c>
      <c r="J42" s="24">
        <v>700</v>
      </c>
      <c r="K42" s="24">
        <v>0</v>
      </c>
      <c r="L42" s="283">
        <f t="shared" si="2"/>
        <v>0</v>
      </c>
    </row>
    <row r="43" spans="1:12" s="2" customFormat="1" ht="12.75">
      <c r="A43" s="30"/>
      <c r="B43" s="4"/>
      <c r="C43" s="4"/>
      <c r="D43" s="4"/>
      <c r="E43" s="4" t="s">
        <v>439</v>
      </c>
      <c r="F43" s="4" t="s">
        <v>454</v>
      </c>
      <c r="G43" s="43" t="s">
        <v>84</v>
      </c>
      <c r="H43" s="24">
        <v>500</v>
      </c>
      <c r="I43" s="24">
        <v>500</v>
      </c>
      <c r="J43" s="24">
        <v>500</v>
      </c>
      <c r="K43" s="24">
        <v>0</v>
      </c>
      <c r="L43" s="283">
        <f t="shared" si="2"/>
        <v>0</v>
      </c>
    </row>
    <row r="44" spans="1:12" s="2" customFormat="1" ht="12.75">
      <c r="A44" s="30"/>
      <c r="B44" s="4"/>
      <c r="C44" s="4"/>
      <c r="D44" s="4"/>
      <c r="E44" s="4" t="s">
        <v>708</v>
      </c>
      <c r="F44" s="4" t="s">
        <v>454</v>
      </c>
      <c r="G44" s="43" t="s">
        <v>582</v>
      </c>
      <c r="H44" s="24">
        <v>400</v>
      </c>
      <c r="I44" s="24">
        <v>400</v>
      </c>
      <c r="J44" s="24">
        <v>400</v>
      </c>
      <c r="K44" s="24">
        <v>400</v>
      </c>
      <c r="L44" s="283">
        <f t="shared" si="2"/>
        <v>100</v>
      </c>
    </row>
    <row r="45" spans="1:12" s="2" customFormat="1" ht="38.25">
      <c r="A45" s="30"/>
      <c r="B45" s="4"/>
      <c r="C45" s="4"/>
      <c r="D45" s="4"/>
      <c r="E45" s="4" t="s">
        <v>470</v>
      </c>
      <c r="F45" s="4" t="s">
        <v>454</v>
      </c>
      <c r="G45" s="43" t="s">
        <v>583</v>
      </c>
      <c r="H45" s="24">
        <v>1500</v>
      </c>
      <c r="I45" s="24">
        <v>1500</v>
      </c>
      <c r="J45" s="24">
        <f>1463+19+18</f>
        <v>1500</v>
      </c>
      <c r="K45" s="24">
        <f>1226.8+18.37+17.5</f>
        <v>1262.6699999999998</v>
      </c>
      <c r="L45" s="283">
        <f t="shared" si="2"/>
        <v>84.17799999999998</v>
      </c>
    </row>
    <row r="46" spans="1:12" s="2" customFormat="1" ht="12.75">
      <c r="A46" s="30" t="s">
        <v>448</v>
      </c>
      <c r="B46" s="4" t="s">
        <v>448</v>
      </c>
      <c r="C46" s="4"/>
      <c r="D46" s="4"/>
      <c r="E46" s="4" t="s">
        <v>615</v>
      </c>
      <c r="F46" s="4" t="s">
        <v>454</v>
      </c>
      <c r="G46" s="4" t="s">
        <v>616</v>
      </c>
      <c r="H46" s="24">
        <v>0</v>
      </c>
      <c r="I46" s="24">
        <v>0</v>
      </c>
      <c r="J46" s="24">
        <v>30</v>
      </c>
      <c r="K46" s="24">
        <v>0</v>
      </c>
      <c r="L46" s="283">
        <f t="shared" si="2"/>
        <v>0</v>
      </c>
    </row>
    <row r="47" spans="1:12" s="2" customFormat="1" ht="12.75">
      <c r="A47" s="30" t="s">
        <v>448</v>
      </c>
      <c r="B47" s="4" t="s">
        <v>448</v>
      </c>
      <c r="C47" s="4"/>
      <c r="D47" s="4"/>
      <c r="E47" s="4" t="s">
        <v>472</v>
      </c>
      <c r="F47" s="4" t="s">
        <v>454</v>
      </c>
      <c r="G47" s="4" t="s">
        <v>178</v>
      </c>
      <c r="H47" s="24">
        <v>100</v>
      </c>
      <c r="I47" s="24">
        <v>100</v>
      </c>
      <c r="J47" s="24">
        <v>100</v>
      </c>
      <c r="K47" s="24">
        <v>14.28</v>
      </c>
      <c r="L47" s="283">
        <f>K47/J47*100</f>
        <v>14.279999999999998</v>
      </c>
    </row>
    <row r="48" spans="1:12" s="2" customFormat="1" ht="12.75">
      <c r="A48" s="30"/>
      <c r="B48" s="4"/>
      <c r="C48" s="4"/>
      <c r="D48" s="4"/>
      <c r="E48" s="4" t="s">
        <v>476</v>
      </c>
      <c r="F48" s="4" t="s">
        <v>454</v>
      </c>
      <c r="G48" s="43" t="s">
        <v>661</v>
      </c>
      <c r="H48" s="24">
        <v>300</v>
      </c>
      <c r="I48" s="24">
        <v>300</v>
      </c>
      <c r="J48" s="24">
        <v>300</v>
      </c>
      <c r="K48" s="24">
        <v>216</v>
      </c>
      <c r="L48" s="283">
        <f t="shared" si="2"/>
        <v>72</v>
      </c>
    </row>
    <row r="49" spans="1:12" s="18" customFormat="1" ht="12.75">
      <c r="A49" s="32" t="s">
        <v>448</v>
      </c>
      <c r="B49" s="21" t="s">
        <v>703</v>
      </c>
      <c r="C49" s="21" t="s">
        <v>448</v>
      </c>
      <c r="D49" s="21" t="s">
        <v>448</v>
      </c>
      <c r="E49" s="21" t="s">
        <v>448</v>
      </c>
      <c r="F49" s="21" t="s">
        <v>448</v>
      </c>
      <c r="G49" s="21" t="s">
        <v>401</v>
      </c>
      <c r="H49" s="22">
        <v>274</v>
      </c>
      <c r="I49" s="22">
        <v>274</v>
      </c>
      <c r="J49" s="22">
        <v>274</v>
      </c>
      <c r="K49" s="22">
        <v>85.51</v>
      </c>
      <c r="L49" s="33">
        <f aca="true" t="shared" si="3" ref="L49:L55">K49/J49*100</f>
        <v>31.208029197080293</v>
      </c>
    </row>
    <row r="50" spans="1:12" s="18" customFormat="1" ht="12.75">
      <c r="A50" s="32" t="s">
        <v>448</v>
      </c>
      <c r="B50" s="21" t="s">
        <v>713</v>
      </c>
      <c r="C50" s="21" t="s">
        <v>448</v>
      </c>
      <c r="D50" s="21" t="s">
        <v>448</v>
      </c>
      <c r="E50" s="21" t="s">
        <v>448</v>
      </c>
      <c r="F50" s="21" t="s">
        <v>448</v>
      </c>
      <c r="G50" s="21" t="s">
        <v>4</v>
      </c>
      <c r="H50" s="22">
        <f>H51+H52+H59+H60</f>
        <v>33834</v>
      </c>
      <c r="I50" s="22">
        <f>I51+I52+I59+I60</f>
        <v>24704</v>
      </c>
      <c r="J50" s="22">
        <f>J51+J52+J59+J60</f>
        <v>23470</v>
      </c>
      <c r="K50" s="22">
        <f>K51+K52+K59+K60</f>
        <v>5546.1</v>
      </c>
      <c r="L50" s="33">
        <f t="shared" si="3"/>
        <v>23.630592245419688</v>
      </c>
    </row>
    <row r="51" spans="1:12" s="67" customFormat="1" ht="12.75">
      <c r="A51" s="64" t="s">
        <v>448</v>
      </c>
      <c r="B51" s="65" t="s">
        <v>448</v>
      </c>
      <c r="C51" s="65" t="s">
        <v>448</v>
      </c>
      <c r="D51" s="190" t="s">
        <v>740</v>
      </c>
      <c r="E51" s="190" t="s">
        <v>27</v>
      </c>
      <c r="F51" s="190" t="s">
        <v>454</v>
      </c>
      <c r="G51" s="190" t="s">
        <v>94</v>
      </c>
      <c r="H51" s="193">
        <v>2</v>
      </c>
      <c r="I51" s="193">
        <v>2</v>
      </c>
      <c r="J51" s="193">
        <v>2</v>
      </c>
      <c r="K51" s="193">
        <v>0</v>
      </c>
      <c r="L51" s="192">
        <f t="shared" si="3"/>
        <v>0</v>
      </c>
    </row>
    <row r="52" spans="1:12" s="18" customFormat="1" ht="12.75">
      <c r="A52" s="34"/>
      <c r="B52" s="3"/>
      <c r="C52" s="3"/>
      <c r="D52" s="3"/>
      <c r="E52" s="3" t="s">
        <v>36</v>
      </c>
      <c r="F52" s="3"/>
      <c r="G52" s="3" t="s">
        <v>37</v>
      </c>
      <c r="H52" s="25">
        <f>SUM(H53:H58)</f>
        <v>640</v>
      </c>
      <c r="I52" s="25">
        <f>SUM(I53:I58)</f>
        <v>4045</v>
      </c>
      <c r="J52" s="25">
        <f>SUM(J53:J58)</f>
        <v>4045</v>
      </c>
      <c r="K52" s="25">
        <f>SUM(K53:K58)</f>
        <v>3696.1</v>
      </c>
      <c r="L52" s="33">
        <f t="shared" si="3"/>
        <v>91.37453646477131</v>
      </c>
    </row>
    <row r="53" spans="1:12" s="2" customFormat="1" ht="12.75">
      <c r="A53" s="30" t="s">
        <v>448</v>
      </c>
      <c r="B53" s="4" t="s">
        <v>448</v>
      </c>
      <c r="C53" s="4" t="s">
        <v>448</v>
      </c>
      <c r="D53" s="4" t="s">
        <v>740</v>
      </c>
      <c r="E53" s="4" t="s">
        <v>704</v>
      </c>
      <c r="F53" s="4" t="s">
        <v>454</v>
      </c>
      <c r="G53" s="4" t="s">
        <v>584</v>
      </c>
      <c r="H53" s="24">
        <v>450</v>
      </c>
      <c r="I53" s="24">
        <v>450</v>
      </c>
      <c r="J53" s="24">
        <v>450</v>
      </c>
      <c r="K53" s="24">
        <v>242</v>
      </c>
      <c r="L53" s="192">
        <f t="shared" si="3"/>
        <v>53.77777777777778</v>
      </c>
    </row>
    <row r="54" spans="1:12" s="2" customFormat="1" ht="12.75">
      <c r="A54" s="30" t="s">
        <v>448</v>
      </c>
      <c r="B54" s="4" t="s">
        <v>448</v>
      </c>
      <c r="C54" s="4" t="s">
        <v>448</v>
      </c>
      <c r="D54" s="4" t="s">
        <v>740</v>
      </c>
      <c r="E54" s="4" t="s">
        <v>462</v>
      </c>
      <c r="F54" s="4" t="s">
        <v>356</v>
      </c>
      <c r="G54" s="4" t="s">
        <v>650</v>
      </c>
      <c r="H54" s="24">
        <v>0</v>
      </c>
      <c r="I54" s="24">
        <v>400</v>
      </c>
      <c r="J54" s="24">
        <v>400</v>
      </c>
      <c r="K54" s="24">
        <v>400</v>
      </c>
      <c r="L54" s="192">
        <f>K54/J54*100</f>
        <v>100</v>
      </c>
    </row>
    <row r="55" spans="1:12" s="2" customFormat="1" ht="12.75">
      <c r="A55" s="30" t="s">
        <v>448</v>
      </c>
      <c r="B55" s="4" t="s">
        <v>448</v>
      </c>
      <c r="C55" s="4" t="s">
        <v>448</v>
      </c>
      <c r="D55" s="4" t="s">
        <v>740</v>
      </c>
      <c r="E55" s="4" t="s">
        <v>462</v>
      </c>
      <c r="F55" s="4" t="s">
        <v>454</v>
      </c>
      <c r="G55" s="4" t="s">
        <v>585</v>
      </c>
      <c r="H55" s="24">
        <v>50</v>
      </c>
      <c r="I55" s="24">
        <v>50</v>
      </c>
      <c r="J55" s="24">
        <v>50</v>
      </c>
      <c r="K55" s="24">
        <v>49.21</v>
      </c>
      <c r="L55" s="192">
        <f t="shared" si="3"/>
        <v>98.42</v>
      </c>
    </row>
    <row r="56" spans="1:12" s="2" customFormat="1" ht="12.75">
      <c r="A56" s="30" t="s">
        <v>448</v>
      </c>
      <c r="B56" s="4" t="s">
        <v>448</v>
      </c>
      <c r="C56" s="4" t="s">
        <v>448</v>
      </c>
      <c r="D56" s="4" t="s">
        <v>740</v>
      </c>
      <c r="E56" s="4" t="s">
        <v>710</v>
      </c>
      <c r="F56" s="4" t="s">
        <v>454</v>
      </c>
      <c r="G56" s="43" t="s">
        <v>653</v>
      </c>
      <c r="H56" s="24">
        <v>0</v>
      </c>
      <c r="I56" s="24">
        <v>3005</v>
      </c>
      <c r="J56" s="24">
        <v>3005</v>
      </c>
      <c r="K56" s="24">
        <v>3004.89</v>
      </c>
      <c r="L56" s="192">
        <f>K56/J56*100</f>
        <v>99.99633943427621</v>
      </c>
    </row>
    <row r="57" spans="1:12" s="2" customFormat="1" ht="12.75">
      <c r="A57" s="30"/>
      <c r="B57" s="4"/>
      <c r="C57" s="4"/>
      <c r="D57" s="4" t="s">
        <v>740</v>
      </c>
      <c r="E57" s="4" t="s">
        <v>439</v>
      </c>
      <c r="F57" s="4" t="s">
        <v>454</v>
      </c>
      <c r="G57" s="4" t="s">
        <v>522</v>
      </c>
      <c r="H57" s="24">
        <v>60</v>
      </c>
      <c r="I57" s="24">
        <v>60</v>
      </c>
      <c r="J57" s="24">
        <v>60</v>
      </c>
      <c r="K57" s="24">
        <v>0</v>
      </c>
      <c r="L57" s="284"/>
    </row>
    <row r="58" spans="1:12" s="2" customFormat="1" ht="12.75">
      <c r="A58" s="30" t="s">
        <v>448</v>
      </c>
      <c r="B58" s="4" t="s">
        <v>448</v>
      </c>
      <c r="C58" s="4" t="s">
        <v>448</v>
      </c>
      <c r="D58" s="4" t="s">
        <v>740</v>
      </c>
      <c r="E58" s="4" t="s">
        <v>476</v>
      </c>
      <c r="F58" s="4" t="s">
        <v>454</v>
      </c>
      <c r="G58" s="4" t="s">
        <v>86</v>
      </c>
      <c r="H58" s="24">
        <v>80</v>
      </c>
      <c r="I58" s="24">
        <v>80</v>
      </c>
      <c r="J58" s="24">
        <v>80</v>
      </c>
      <c r="K58" s="24">
        <v>0</v>
      </c>
      <c r="L58" s="284"/>
    </row>
    <row r="59" spans="1:12" s="1" customFormat="1" ht="17.25" customHeight="1">
      <c r="A59" s="34" t="s">
        <v>448</v>
      </c>
      <c r="B59" s="3" t="s">
        <v>448</v>
      </c>
      <c r="C59" s="3" t="s">
        <v>448</v>
      </c>
      <c r="D59" s="3" t="s">
        <v>740</v>
      </c>
      <c r="E59" s="3" t="s">
        <v>423</v>
      </c>
      <c r="F59" s="3" t="s">
        <v>454</v>
      </c>
      <c r="G59" s="84" t="s">
        <v>424</v>
      </c>
      <c r="H59" s="25">
        <v>2192</v>
      </c>
      <c r="I59" s="25">
        <v>2392</v>
      </c>
      <c r="J59" s="25">
        <v>2392</v>
      </c>
      <c r="K59" s="25">
        <v>1850</v>
      </c>
      <c r="L59" s="301">
        <f>K59/J59*100</f>
        <v>77.34113712374582</v>
      </c>
    </row>
    <row r="60" spans="1:12" s="1" customFormat="1" ht="12.75">
      <c r="A60" s="34"/>
      <c r="B60" s="3"/>
      <c r="C60" s="3"/>
      <c r="D60" s="3" t="s">
        <v>740</v>
      </c>
      <c r="E60" s="3" t="s">
        <v>396</v>
      </c>
      <c r="F60" s="3"/>
      <c r="G60" s="84" t="s">
        <v>430</v>
      </c>
      <c r="H60" s="25">
        <f>SUM(H61:H62)</f>
        <v>31000</v>
      </c>
      <c r="I60" s="25">
        <f>SUM(I61:I62)</f>
        <v>18265</v>
      </c>
      <c r="J60" s="25">
        <f>SUM(J61:J62)</f>
        <v>17031</v>
      </c>
      <c r="K60" s="25">
        <f>SUM(K61:K62)</f>
        <v>0</v>
      </c>
      <c r="L60" s="301">
        <f>K60/J60*100</f>
        <v>0</v>
      </c>
    </row>
    <row r="61" spans="1:12" s="1" customFormat="1" ht="12.75">
      <c r="A61" s="34"/>
      <c r="B61" s="3"/>
      <c r="C61" s="3"/>
      <c r="D61" s="190" t="s">
        <v>740</v>
      </c>
      <c r="E61" s="190" t="s">
        <v>743</v>
      </c>
      <c r="F61" s="190" t="s">
        <v>454</v>
      </c>
      <c r="G61" s="198" t="s">
        <v>430</v>
      </c>
      <c r="H61" s="193">
        <v>31000</v>
      </c>
      <c r="I61" s="193">
        <v>18265</v>
      </c>
      <c r="J61" s="193">
        <v>8031</v>
      </c>
      <c r="K61" s="193">
        <v>0</v>
      </c>
      <c r="L61" s="336"/>
    </row>
    <row r="62" spans="1:12" s="1" customFormat="1" ht="13.5" thickBot="1">
      <c r="A62" s="330"/>
      <c r="B62" s="331"/>
      <c r="C62" s="331"/>
      <c r="D62" s="332" t="s">
        <v>740</v>
      </c>
      <c r="E62" s="333" t="s">
        <v>617</v>
      </c>
      <c r="F62" s="332" t="s">
        <v>454</v>
      </c>
      <c r="G62" s="337" t="s">
        <v>618</v>
      </c>
      <c r="H62" s="334">
        <v>0</v>
      </c>
      <c r="I62" s="334">
        <v>0</v>
      </c>
      <c r="J62" s="334">
        <v>9000</v>
      </c>
      <c r="K62" s="334">
        <v>0</v>
      </c>
      <c r="L62" s="335"/>
    </row>
    <row r="63" spans="1:12" s="1" customFormat="1" ht="8.25" customHeight="1" thickBot="1">
      <c r="A63" s="187"/>
      <c r="B63" s="187"/>
      <c r="C63" s="187"/>
      <c r="D63" s="187"/>
      <c r="E63" s="187"/>
      <c r="F63" s="187"/>
      <c r="G63" s="212"/>
      <c r="H63" s="188"/>
      <c r="I63" s="188"/>
      <c r="J63" s="188"/>
      <c r="K63" s="188"/>
      <c r="L63" s="189"/>
    </row>
    <row r="64" ht="4.5" customHeight="1" hidden="1" thickBot="1"/>
    <row r="65" spans="1:5" ht="12.75">
      <c r="A65" s="413" t="s">
        <v>204</v>
      </c>
      <c r="B65" s="420" t="s">
        <v>169</v>
      </c>
      <c r="C65" s="420"/>
      <c r="D65" s="416" t="s">
        <v>326</v>
      </c>
      <c r="E65" s="417"/>
    </row>
    <row r="66" spans="1:5" ht="13.5" thickBot="1">
      <c r="A66" s="414"/>
      <c r="B66" s="415" t="s">
        <v>170</v>
      </c>
      <c r="C66" s="415"/>
      <c r="D66" s="418" t="s">
        <v>325</v>
      </c>
      <c r="E66" s="419"/>
    </row>
    <row r="67" spans="1:5" ht="12.75">
      <c r="A67" s="222"/>
      <c r="B67" s="223"/>
      <c r="C67" s="223"/>
      <c r="D67" s="224"/>
      <c r="E67" s="224"/>
    </row>
    <row r="68" spans="1:5" ht="12.75">
      <c r="A68" s="222"/>
      <c r="B68" s="223"/>
      <c r="C68" s="223"/>
      <c r="D68" s="224"/>
      <c r="E68" s="224"/>
    </row>
    <row r="69" spans="1:5" ht="12.75">
      <c r="A69" s="222"/>
      <c r="B69" s="223"/>
      <c r="C69" s="223"/>
      <c r="D69" s="224"/>
      <c r="E69" s="224"/>
    </row>
    <row r="70" spans="1:5" ht="12.75">
      <c r="A70" s="222"/>
      <c r="B70" s="223"/>
      <c r="C70" s="223"/>
      <c r="D70" s="224"/>
      <c r="E70" s="224"/>
    </row>
    <row r="71" spans="1:5" ht="12.75">
      <c r="A71" s="222"/>
      <c r="B71" s="223"/>
      <c r="C71" s="223"/>
      <c r="D71" s="224"/>
      <c r="E71" s="224"/>
    </row>
    <row r="72" spans="1:5" ht="12.75">
      <c r="A72" s="222"/>
      <c r="B72" s="223"/>
      <c r="C72" s="223"/>
      <c r="D72" s="224"/>
      <c r="E72" s="224"/>
    </row>
    <row r="73" spans="1:5" ht="12.75">
      <c r="A73" s="222"/>
      <c r="B73" s="223"/>
      <c r="C73" s="223"/>
      <c r="D73" s="224"/>
      <c r="E73" s="224"/>
    </row>
    <row r="74" spans="1:5" ht="12.75">
      <c r="A74" s="222"/>
      <c r="B74" s="223"/>
      <c r="C74" s="223"/>
      <c r="D74" s="224"/>
      <c r="E74" s="224"/>
    </row>
    <row r="75" spans="1:5" ht="12.75">
      <c r="A75" s="222"/>
      <c r="B75" s="223"/>
      <c r="C75" s="223"/>
      <c r="D75" s="224"/>
      <c r="E75" s="224"/>
    </row>
    <row r="76" spans="1:5" ht="12.75">
      <c r="A76" s="222"/>
      <c r="B76" s="223"/>
      <c r="C76" s="223"/>
      <c r="D76" s="224"/>
      <c r="E76" s="224"/>
    </row>
    <row r="77" spans="1:5" ht="12.75">
      <c r="A77" s="222"/>
      <c r="B77" s="223"/>
      <c r="C77" s="223"/>
      <c r="D77" s="224"/>
      <c r="E77" s="224"/>
    </row>
    <row r="78" spans="1:5" ht="12.75">
      <c r="A78" s="222"/>
      <c r="B78" s="223"/>
      <c r="C78" s="223"/>
      <c r="D78" s="224"/>
      <c r="E78" s="224"/>
    </row>
    <row r="79" spans="1:5" ht="12.75">
      <c r="A79" s="222"/>
      <c r="B79" s="223"/>
      <c r="C79" s="223"/>
      <c r="D79" s="224"/>
      <c r="E79" s="224"/>
    </row>
    <row r="80" spans="1:5" ht="12.75">
      <c r="A80" s="222"/>
      <c r="B80" s="223"/>
      <c r="C80" s="223"/>
      <c r="D80" s="224"/>
      <c r="E80" s="224"/>
    </row>
    <row r="81" spans="1:5" ht="12.75">
      <c r="A81" s="222"/>
      <c r="B81" s="223"/>
      <c r="C81" s="223"/>
      <c r="D81" s="224"/>
      <c r="E81" s="224"/>
    </row>
    <row r="82" spans="1:5" ht="12.75">
      <c r="A82" s="222"/>
      <c r="B82" s="223"/>
      <c r="C82" s="223"/>
      <c r="D82" s="224"/>
      <c r="E82" s="224"/>
    </row>
    <row r="83" spans="1:5" ht="12.75">
      <c r="A83" s="222"/>
      <c r="B83" s="223"/>
      <c r="C83" s="223"/>
      <c r="D83" s="224"/>
      <c r="E83" s="224"/>
    </row>
    <row r="84" spans="1:5" ht="12.75">
      <c r="A84" s="222"/>
      <c r="B84" s="223"/>
      <c r="C84" s="223"/>
      <c r="D84" s="224"/>
      <c r="E84" s="224"/>
    </row>
    <row r="85" spans="1:5" ht="12.75" customHeight="1">
      <c r="A85" s="222"/>
      <c r="B85" s="223"/>
      <c r="C85" s="223"/>
      <c r="D85" s="224"/>
      <c r="E85" s="224"/>
    </row>
    <row r="86" spans="1:5" ht="12.75">
      <c r="A86" s="222"/>
      <c r="B86" s="223"/>
      <c r="C86" s="223"/>
      <c r="D86" s="224"/>
      <c r="E86" s="224"/>
    </row>
    <row r="87" spans="1:5" ht="12.75">
      <c r="A87" s="222"/>
      <c r="B87" s="223"/>
      <c r="C87" s="223"/>
      <c r="D87" s="224"/>
      <c r="E87" s="224"/>
    </row>
    <row r="88" spans="1:5" ht="12.75">
      <c r="A88" s="222"/>
      <c r="B88" s="223"/>
      <c r="C88" s="223"/>
      <c r="D88" s="224"/>
      <c r="E88" s="224"/>
    </row>
    <row r="89" spans="1:5" ht="12.75">
      <c r="A89" s="222"/>
      <c r="B89" s="223"/>
      <c r="C89" s="223"/>
      <c r="D89" s="224"/>
      <c r="E89" s="224"/>
    </row>
    <row r="90" spans="1:5" ht="12.75">
      <c r="A90" s="222"/>
      <c r="B90" s="223"/>
      <c r="C90" s="223"/>
      <c r="D90" s="224"/>
      <c r="E90" s="224"/>
    </row>
    <row r="91" spans="1:5" ht="12.75">
      <c r="A91" s="222"/>
      <c r="B91" s="223"/>
      <c r="C91" s="223"/>
      <c r="D91" s="224"/>
      <c r="E91" s="224"/>
    </row>
    <row r="92" spans="1:5" ht="12.75">
      <c r="A92" s="222"/>
      <c r="B92" s="223"/>
      <c r="C92" s="223"/>
      <c r="D92" s="224"/>
      <c r="E92" s="224"/>
    </row>
    <row r="93" spans="1:5" ht="12.75">
      <c r="A93" s="222"/>
      <c r="B93" s="223"/>
      <c r="C93" s="223"/>
      <c r="D93" s="224"/>
      <c r="E93" s="224"/>
    </row>
    <row r="94" spans="1:5" ht="12.75">
      <c r="A94" s="222"/>
      <c r="B94" s="223"/>
      <c r="C94" s="223"/>
      <c r="D94" s="224"/>
      <c r="E94" s="224"/>
    </row>
    <row r="98" spans="1:5" ht="12.75">
      <c r="A98" s="222"/>
      <c r="B98" s="223"/>
      <c r="C98" s="223"/>
      <c r="D98" s="224"/>
      <c r="E98" s="224"/>
    </row>
    <row r="99" spans="1:5" ht="12.75">
      <c r="A99" s="222"/>
      <c r="B99" s="223"/>
      <c r="C99" s="223"/>
      <c r="D99" s="224"/>
      <c r="E99" s="224"/>
    </row>
    <row r="100" spans="1:5" ht="12.75">
      <c r="A100" s="222"/>
      <c r="B100" s="223"/>
      <c r="C100" s="223"/>
      <c r="D100" s="224"/>
      <c r="E100" s="224"/>
    </row>
    <row r="101" spans="1:5" ht="12.75">
      <c r="A101" s="222"/>
      <c r="B101" s="223"/>
      <c r="C101" s="223"/>
      <c r="D101" s="224"/>
      <c r="E101" s="224"/>
    </row>
    <row r="105" spans="1:8" ht="12.75">
      <c r="A105" s="118" t="s">
        <v>210</v>
      </c>
      <c r="B105" s="118" t="s">
        <v>265</v>
      </c>
      <c r="C105" s="118"/>
      <c r="D105" s="117"/>
      <c r="E105" s="117"/>
      <c r="F105" s="117"/>
      <c r="G105" s="117"/>
      <c r="H105" s="117"/>
    </row>
    <row r="106" spans="1:7" ht="12.75">
      <c r="A106" s="125" t="s">
        <v>266</v>
      </c>
      <c r="B106" s="117"/>
      <c r="C106" s="117" t="s">
        <v>741</v>
      </c>
      <c r="D106" s="117"/>
      <c r="E106" s="117"/>
      <c r="F106" s="117"/>
      <c r="G106" s="117"/>
    </row>
    <row r="107" spans="1:2" ht="12.75">
      <c r="A107" s="1" t="s">
        <v>212</v>
      </c>
      <c r="B107" s="1" t="s">
        <v>321</v>
      </c>
    </row>
    <row r="108" spans="1:4" ht="13.5" thickBot="1">
      <c r="A108" s="1" t="s">
        <v>223</v>
      </c>
      <c r="D108" t="s">
        <v>267</v>
      </c>
    </row>
    <row r="109" spans="1:7" ht="25.5">
      <c r="A109" s="381" t="s">
        <v>302</v>
      </c>
      <c r="B109" s="382"/>
      <c r="C109" s="113" t="s">
        <v>306</v>
      </c>
      <c r="D109" s="113" t="s">
        <v>303</v>
      </c>
      <c r="E109" s="119" t="s">
        <v>304</v>
      </c>
      <c r="F109" s="121" t="s">
        <v>305</v>
      </c>
      <c r="G109" s="120"/>
    </row>
    <row r="110" spans="1:7" ht="13.5" thickBot="1">
      <c r="A110" s="383"/>
      <c r="B110" s="384"/>
      <c r="C110" s="115"/>
      <c r="D110" s="115">
        <v>70</v>
      </c>
      <c r="E110" s="115">
        <v>100</v>
      </c>
      <c r="F110" s="122"/>
      <c r="G110" s="139"/>
    </row>
    <row r="112" spans="1:7" ht="12.75">
      <c r="A112" s="125" t="s">
        <v>268</v>
      </c>
      <c r="B112" s="125"/>
      <c r="C112" s="125" t="s">
        <v>0</v>
      </c>
      <c r="D112" s="125"/>
      <c r="E112" s="125"/>
      <c r="F112" s="125"/>
      <c r="G112" s="125"/>
    </row>
    <row r="113" spans="1:4" ht="12.75">
      <c r="A113" s="1" t="s">
        <v>212</v>
      </c>
      <c r="B113" s="1"/>
      <c r="C113" s="1" t="s">
        <v>273</v>
      </c>
      <c r="D113" s="1"/>
    </row>
    <row r="114" spans="1:3" ht="13.5" thickBot="1">
      <c r="A114" s="1" t="s">
        <v>269</v>
      </c>
      <c r="C114" t="s">
        <v>271</v>
      </c>
    </row>
    <row r="115" spans="1:7" ht="25.5">
      <c r="A115" s="381" t="s">
        <v>302</v>
      </c>
      <c r="B115" s="382"/>
      <c r="C115" s="113" t="s">
        <v>306</v>
      </c>
      <c r="D115" s="113" t="s">
        <v>303</v>
      </c>
      <c r="E115" s="119" t="s">
        <v>304</v>
      </c>
      <c r="F115" s="121" t="s">
        <v>305</v>
      </c>
      <c r="G115" s="123" t="s">
        <v>308</v>
      </c>
    </row>
    <row r="116" spans="1:7" ht="13.5" thickBot="1">
      <c r="A116" s="383"/>
      <c r="B116" s="384"/>
      <c r="C116" s="115">
        <v>7</v>
      </c>
      <c r="D116" s="115">
        <v>7</v>
      </c>
      <c r="E116" s="115">
        <v>7</v>
      </c>
      <c r="F116" s="122">
        <v>7</v>
      </c>
      <c r="G116" s="124" t="s">
        <v>386</v>
      </c>
    </row>
    <row r="118" spans="1:4" ht="12.75">
      <c r="A118" s="125" t="s">
        <v>272</v>
      </c>
      <c r="B118" s="125"/>
      <c r="C118" s="125" t="s">
        <v>3</v>
      </c>
      <c r="D118" s="125"/>
    </row>
    <row r="119" spans="1:3" ht="12.75">
      <c r="A119" s="1" t="s">
        <v>212</v>
      </c>
      <c r="C119" s="1" t="s">
        <v>274</v>
      </c>
    </row>
    <row r="120" spans="1:3" ht="13.5" thickBot="1">
      <c r="A120" s="1" t="s">
        <v>269</v>
      </c>
      <c r="C120" t="s">
        <v>275</v>
      </c>
    </row>
    <row r="121" spans="1:7" ht="25.5">
      <c r="A121" s="381" t="s">
        <v>302</v>
      </c>
      <c r="B121" s="382"/>
      <c r="C121" s="409" t="s">
        <v>303</v>
      </c>
      <c r="D121" s="410"/>
      <c r="E121" s="119" t="s">
        <v>304</v>
      </c>
      <c r="F121" s="121" t="s">
        <v>305</v>
      </c>
      <c r="G121" s="123" t="s">
        <v>308</v>
      </c>
    </row>
    <row r="122" spans="1:7" ht="13.5" thickBot="1">
      <c r="A122" s="383"/>
      <c r="B122" s="384"/>
      <c r="C122" s="399">
        <v>332</v>
      </c>
      <c r="D122" s="400"/>
      <c r="E122" s="115">
        <v>332</v>
      </c>
      <c r="F122" s="122">
        <v>332</v>
      </c>
      <c r="G122" s="138">
        <v>1</v>
      </c>
    </row>
    <row r="124" spans="1:6" ht="12.75">
      <c r="A124" s="125" t="s">
        <v>276</v>
      </c>
      <c r="B124" s="125"/>
      <c r="C124" s="125" t="s">
        <v>4</v>
      </c>
      <c r="D124" s="125"/>
      <c r="E124" s="125"/>
      <c r="F124" s="125"/>
    </row>
    <row r="125" spans="1:3" ht="12.75">
      <c r="A125" s="1" t="s">
        <v>212</v>
      </c>
      <c r="C125" s="1" t="s">
        <v>277</v>
      </c>
    </row>
    <row r="126" spans="1:3" ht="13.5" thickBot="1">
      <c r="A126" s="1" t="s">
        <v>269</v>
      </c>
      <c r="C126" t="s">
        <v>278</v>
      </c>
    </row>
    <row r="127" spans="1:7" ht="25.5">
      <c r="A127" s="381" t="s">
        <v>302</v>
      </c>
      <c r="B127" s="382"/>
      <c r="C127" s="113" t="s">
        <v>306</v>
      </c>
      <c r="D127" s="113" t="s">
        <v>303</v>
      </c>
      <c r="E127" s="119" t="s">
        <v>304</v>
      </c>
      <c r="F127" s="121" t="s">
        <v>305</v>
      </c>
      <c r="G127" s="123" t="s">
        <v>308</v>
      </c>
    </row>
    <row r="128" spans="1:7" ht="13.5" thickBot="1">
      <c r="A128" s="383"/>
      <c r="B128" s="384"/>
      <c r="C128" s="115"/>
      <c r="D128" s="115"/>
      <c r="E128" s="115"/>
      <c r="F128" s="122"/>
      <c r="G128" s="124"/>
    </row>
  </sheetData>
  <sheetProtection/>
  <mergeCells count="11">
    <mergeCell ref="A115:B116"/>
    <mergeCell ref="A121:B122"/>
    <mergeCell ref="A127:B128"/>
    <mergeCell ref="A65:A66"/>
    <mergeCell ref="B66:C66"/>
    <mergeCell ref="C122:D122"/>
    <mergeCell ref="D65:E65"/>
    <mergeCell ref="D66:E66"/>
    <mergeCell ref="A109:B110"/>
    <mergeCell ref="C121:D121"/>
    <mergeCell ref="B65:C65"/>
  </mergeCells>
  <printOptions/>
  <pageMargins left="0.5511811023622047" right="0.5511811023622047" top="1.062992125984252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30.9.2011
VÝDAVKY - Program 7: Kultúra a šport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Lehota</dc:creator>
  <cp:keywords/>
  <dc:description/>
  <cp:lastModifiedBy>Ocupc1</cp:lastModifiedBy>
  <cp:lastPrinted>2011-11-04T10:01:00Z</cp:lastPrinted>
  <dcterms:created xsi:type="dcterms:W3CDTF">2009-04-23T11:50:20Z</dcterms:created>
  <dcterms:modified xsi:type="dcterms:W3CDTF">2011-12-27T08:51:33Z</dcterms:modified>
  <cp:category/>
  <cp:version/>
  <cp:contentType/>
  <cp:contentStatus/>
</cp:coreProperties>
</file>